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codeName="ThisWorkbook"/>
  <mc:AlternateContent xmlns:mc="http://schemas.openxmlformats.org/markup-compatibility/2006">
    <mc:Choice Requires="x15">
      <x15ac:absPath xmlns:x15ac="http://schemas.microsoft.com/office/spreadsheetml/2010/11/ac" url="C:\Users\JS51055\Documents\Offizielles\D542 Promotion\IPscore\IPscore 3.01\"/>
    </mc:Choice>
  </mc:AlternateContent>
  <xr:revisionPtr revIDLastSave="0" documentId="8_{0F99CDE3-D129-4145-993A-C284558BD9C5}" xr6:coauthVersionLast="47" xr6:coauthVersionMax="47" xr10:uidLastSave="{00000000-0000-0000-0000-000000000000}"/>
  <bookViews>
    <workbookView xWindow="-10896" yWindow="-19308" windowWidth="46296" windowHeight="19416" tabRatio="760" firstSheet="1" activeTab="1" xr2:uid="{00000000-000D-0000-FFFF-FFFF00000000}"/>
  </bookViews>
  <sheets>
    <sheet name="Original questions and answers" sheetId="11" state="hidden" r:id="rId1"/>
    <sheet name="Start" sheetId="21" r:id="rId2"/>
    <sheet name="Instructions" sheetId="23" r:id="rId3"/>
    <sheet name="RiskOpportunity Calculation" sheetId="2" state="hidden" r:id="rId4"/>
    <sheet name="A. Legal status" sheetId="4" r:id="rId5"/>
    <sheet name="B. Technology" sheetId="5" r:id="rId6"/>
    <sheet name="C. Market conditions" sheetId="6" r:id="rId7"/>
    <sheet name="Adapted questions and answers" sheetId="1" state="hidden" r:id="rId8"/>
    <sheet name="D. Finance" sheetId="7" r:id="rId9"/>
    <sheet name="E. Strategy" sheetId="8" r:id="rId10"/>
    <sheet name="Financial calculations" sheetId="19" state="hidden" r:id="rId11"/>
    <sheet name="Financial results" sheetId="24" r:id="rId12"/>
    <sheet name="Output- Financial results" sheetId="9" r:id="rId13"/>
    <sheet name="Output- Radar profiles" sheetId="29" r:id="rId14"/>
    <sheet name="Output-Opp risk matrix" sheetId="30" r:id="rId15"/>
    <sheet name="Risk factors" sheetId="14" r:id="rId16"/>
    <sheet name="Points" sheetId="3" state="hidden" r:id="rId17"/>
    <sheet name="Opportunity factors" sheetId="26" r:id="rId18"/>
    <sheet name="Printout standard IPscore on A3" sheetId="12" r:id="rId19"/>
    <sheet name="Sheet1" sheetId="31" state="hidden" r:id="rId20"/>
    <sheet name="Change Log" sheetId="17" state="hidden" r:id="rId21"/>
  </sheets>
  <definedNames>
    <definedName name="_xlnm._FilterDatabase" localSheetId="7" hidden="1">'Adapted questions and answers'!$A$1:$X$41</definedName>
    <definedName name="_xlnm._FilterDatabase" localSheetId="17" hidden="1">'Opportunity factors'!$A$1:$AA$41</definedName>
    <definedName name="_xlnm._FilterDatabase" localSheetId="15" hidden="1">'Risk factors'!$A$1:$AA$41</definedName>
    <definedName name="_xlnm.Print_Area" localSheetId="4">'A. Legal status'!$A$1:$AC$19</definedName>
    <definedName name="_xlnm.Print_Area" localSheetId="5">'B. Technology'!$A$1:$AC$21</definedName>
    <definedName name="_xlnm.Print_Area" localSheetId="6">'C. Market conditions'!$A$1:$AB$21</definedName>
    <definedName name="_xlnm.Print_Area" localSheetId="8">'D. Finance'!$A$1:$AB$15</definedName>
    <definedName name="_xlnm.Print_Area" localSheetId="9">'E. Strategy'!$A$1:$AB$19</definedName>
    <definedName name="_xlnm.Print_Area" localSheetId="10">'Financial calculations'!$A$1:$D$337</definedName>
    <definedName name="_xlnm.Print_Area" localSheetId="11">'Financial results'!$A$2:$AA$28</definedName>
    <definedName name="_xlnm.Print_Area" localSheetId="17">'Opportunity factors'!$A$1:$AB$30</definedName>
    <definedName name="_xlnm.Print_Area" localSheetId="12">'Output- Financial results'!$A$1:$X$28</definedName>
    <definedName name="_xlnm.Print_Area" localSheetId="13">'Output- Radar profiles'!$A$1:$Z$33</definedName>
    <definedName name="_xlnm.Print_Area" localSheetId="14">'Output-Opp risk matrix'!$A$1:$G$35</definedName>
    <definedName name="_xlnm.Print_Area" localSheetId="18">'Printout standard IPscore on A3'!$A$1:$G$45</definedName>
    <definedName name="_xlnm.Print_Area" localSheetId="15">'Risk factors'!$A$1:$AB$43</definedName>
    <definedName name="_xlnm.Print_Titles" localSheetId="4">'A. Legal status'!$A:$A,'A. Legal status'!$1:$1</definedName>
    <definedName name="_xlnm.Print_Titles" localSheetId="5">'B. Technology'!$A:$A</definedName>
    <definedName name="_xlnm.Print_Titles" localSheetId="6">'C. Market conditions'!$A:$A</definedName>
    <definedName name="_xlnm.Print_Titles" localSheetId="8">'D. Finance'!$A:$A</definedName>
    <definedName name="_xlnm.Print_Titles" localSheetId="9">'E. Strategy'!$A:$A</definedName>
    <definedName name="_xlnm.Print_Titles" localSheetId="11">'Financial results'!$A:$A</definedName>
    <definedName name="_xlnm.Print_Titles" localSheetId="12">'Output- Financial results'!$1:$3</definedName>
    <definedName name="_xlnm.Print_Titles" localSheetId="13">'Output- Radar profiles'!$1:$3</definedName>
    <definedName name="_xlnm.Print_Titles" localSheetId="14">'Output-Opp risk matrix'!$A:$A,'Output-Opp risk matrix'!$3:$3</definedName>
    <definedName name="_xlnm.Print_Titles" localSheetId="18">'Printout standard IPscore on A3'!$1:$1</definedName>
    <definedName name="_xlnm.Print_Titles" localSheetId="15">'Risk factors'!$A:$B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4" l="1"/>
  <c r="C28" i="5" l="1"/>
  <c r="D20" i="7"/>
  <c r="E20" i="7"/>
  <c r="F20" i="7"/>
  <c r="G20" i="7"/>
  <c r="C20" i="7"/>
  <c r="E18" i="24"/>
  <c r="F18" i="24"/>
  <c r="G18" i="24"/>
  <c r="H18" i="24"/>
  <c r="I18" i="24"/>
  <c r="J18" i="24"/>
  <c r="K18" i="24"/>
  <c r="L18" i="24"/>
  <c r="M18" i="24"/>
  <c r="N18" i="24"/>
  <c r="O18" i="24"/>
  <c r="P18" i="24"/>
  <c r="Q18" i="24"/>
  <c r="R18" i="24"/>
  <c r="S18" i="24"/>
  <c r="T18" i="24"/>
  <c r="U18" i="24"/>
  <c r="V18" i="24"/>
  <c r="W18" i="24"/>
  <c r="X18" i="24"/>
  <c r="Y18" i="24"/>
  <c r="Z18" i="24"/>
  <c r="C14" i="26"/>
  <c r="B5" i="26"/>
  <c r="B12" i="26"/>
  <c r="B13" i="26"/>
  <c r="B14" i="26"/>
  <c r="B18" i="26"/>
  <c r="W18" i="26" s="1"/>
  <c r="B21" i="26"/>
  <c r="B23" i="26"/>
  <c r="B25" i="26"/>
  <c r="B26" i="26"/>
  <c r="X26" i="26" s="1"/>
  <c r="B28" i="26"/>
  <c r="B29" i="26"/>
  <c r="B31" i="26"/>
  <c r="B32" i="26"/>
  <c r="B33" i="26"/>
  <c r="B34" i="26"/>
  <c r="T34" i="26" s="1"/>
  <c r="B35" i="26"/>
  <c r="X35" i="26" s="1"/>
  <c r="B36" i="26"/>
  <c r="B37" i="26"/>
  <c r="B38" i="26"/>
  <c r="J38" i="26" s="1"/>
  <c r="B39" i="26"/>
  <c r="B40" i="26"/>
  <c r="L40" i="26" s="1"/>
  <c r="B41" i="26"/>
  <c r="L41" i="26"/>
  <c r="J41" i="26"/>
  <c r="I41" i="26"/>
  <c r="F41" i="26"/>
  <c r="D41" i="26"/>
  <c r="Q41" i="26"/>
  <c r="A41" i="26"/>
  <c r="Y40" i="26"/>
  <c r="W40" i="26"/>
  <c r="U40" i="26"/>
  <c r="T40" i="26"/>
  <c r="Q40" i="26"/>
  <c r="O40" i="26"/>
  <c r="M40" i="26"/>
  <c r="I40" i="26"/>
  <c r="G40" i="26"/>
  <c r="E40" i="26"/>
  <c r="D40" i="26"/>
  <c r="V40" i="26"/>
  <c r="A40" i="26"/>
  <c r="T39" i="26"/>
  <c r="O39" i="26"/>
  <c r="L39" i="26"/>
  <c r="D39" i="26"/>
  <c r="P39" i="26"/>
  <c r="A39" i="26"/>
  <c r="Z38" i="26"/>
  <c r="A38" i="26"/>
  <c r="Z37" i="26"/>
  <c r="X37" i="26"/>
  <c r="V37" i="26"/>
  <c r="N37" i="26"/>
  <c r="M37" i="26"/>
  <c r="J37" i="26"/>
  <c r="H37" i="26"/>
  <c r="F37" i="26"/>
  <c r="P37" i="26"/>
  <c r="A37" i="26"/>
  <c r="AA36" i="26"/>
  <c r="Y36" i="26"/>
  <c r="X36" i="26"/>
  <c r="U36" i="26"/>
  <c r="S36" i="26"/>
  <c r="Q36" i="26"/>
  <c r="P36" i="26"/>
  <c r="M36" i="26"/>
  <c r="K36" i="26"/>
  <c r="I36" i="26"/>
  <c r="H36" i="26"/>
  <c r="E36" i="26"/>
  <c r="C36" i="26"/>
  <c r="Z36" i="26"/>
  <c r="A36" i="26"/>
  <c r="AA35" i="26"/>
  <c r="U35" i="26"/>
  <c r="N35" i="26"/>
  <c r="M35" i="26"/>
  <c r="H35" i="26"/>
  <c r="C35" i="26"/>
  <c r="Z35" i="26"/>
  <c r="A35" i="26"/>
  <c r="L34" i="26"/>
  <c r="C34" i="26"/>
  <c r="A34" i="26"/>
  <c r="Z33" i="26"/>
  <c r="Y33" i="26"/>
  <c r="V33" i="26"/>
  <c r="T33" i="26"/>
  <c r="Q33" i="26"/>
  <c r="N33" i="26"/>
  <c r="L33" i="26"/>
  <c r="J33" i="26"/>
  <c r="I33" i="26"/>
  <c r="F33" i="26"/>
  <c r="D33" i="26"/>
  <c r="A33" i="26"/>
  <c r="Y32" i="26"/>
  <c r="W32" i="26"/>
  <c r="U32" i="26"/>
  <c r="T32" i="26"/>
  <c r="Q32" i="26"/>
  <c r="O32" i="26"/>
  <c r="M32" i="26"/>
  <c r="L32" i="26"/>
  <c r="I32" i="26"/>
  <c r="G32" i="26"/>
  <c r="E32" i="26"/>
  <c r="D32" i="26"/>
  <c r="V32" i="26"/>
  <c r="A32" i="26"/>
  <c r="T31" i="26"/>
  <c r="O31" i="26"/>
  <c r="L31" i="26"/>
  <c r="D31" i="26"/>
  <c r="P31" i="26"/>
  <c r="A31" i="26"/>
  <c r="A30" i="26"/>
  <c r="X29" i="26"/>
  <c r="V29" i="26"/>
  <c r="N29" i="26"/>
  <c r="M29" i="26"/>
  <c r="H29" i="26"/>
  <c r="F29" i="26"/>
  <c r="P29" i="26"/>
  <c r="A29" i="26"/>
  <c r="AA28" i="26"/>
  <c r="Y28" i="26"/>
  <c r="X28" i="26"/>
  <c r="U28" i="26"/>
  <c r="S28" i="26"/>
  <c r="Q28" i="26"/>
  <c r="P28" i="26"/>
  <c r="M28" i="26"/>
  <c r="K28" i="26"/>
  <c r="I28" i="26"/>
  <c r="H28" i="26"/>
  <c r="E28" i="26"/>
  <c r="C28" i="26"/>
  <c r="Z28" i="26"/>
  <c r="A28" i="26"/>
  <c r="A27" i="26"/>
  <c r="Y26" i="26"/>
  <c r="P26" i="26"/>
  <c r="G26" i="26"/>
  <c r="A26" i="26"/>
  <c r="V25" i="26"/>
  <c r="A25" i="26"/>
  <c r="A24" i="26"/>
  <c r="X23" i="26"/>
  <c r="P23" i="26"/>
  <c r="H23" i="26"/>
  <c r="T23" i="26"/>
  <c r="A23" i="26"/>
  <c r="A22" i="26"/>
  <c r="X21" i="26"/>
  <c r="U21" i="26"/>
  <c r="R21" i="26"/>
  <c r="M21" i="26"/>
  <c r="G21" i="26"/>
  <c r="F21" i="26"/>
  <c r="Z21" i="26"/>
  <c r="A21" i="26"/>
  <c r="A20" i="26"/>
  <c r="A19" i="26"/>
  <c r="X18" i="26"/>
  <c r="O18" i="26"/>
  <c r="F18" i="26"/>
  <c r="A18" i="26"/>
  <c r="A17" i="26"/>
  <c r="A16" i="26"/>
  <c r="A15" i="26"/>
  <c r="Y14" i="26"/>
  <c r="A14" i="26"/>
  <c r="AA13" i="26"/>
  <c r="Y13" i="26"/>
  <c r="X13" i="26"/>
  <c r="W13" i="26"/>
  <c r="V13" i="26"/>
  <c r="U13" i="26"/>
  <c r="T13" i="26"/>
  <c r="S13" i="26"/>
  <c r="Q13" i="26"/>
  <c r="P13" i="26"/>
  <c r="O13" i="26"/>
  <c r="N13" i="26"/>
  <c r="M13" i="26"/>
  <c r="L13" i="26"/>
  <c r="K13" i="26"/>
  <c r="I13" i="26"/>
  <c r="H13" i="26"/>
  <c r="G13" i="26"/>
  <c r="F13" i="26"/>
  <c r="E13" i="26"/>
  <c r="D13" i="26"/>
  <c r="C13" i="26"/>
  <c r="Z13" i="26"/>
  <c r="A13" i="26"/>
  <c r="Y12" i="26"/>
  <c r="X12" i="26"/>
  <c r="W12" i="26"/>
  <c r="V12" i="26"/>
  <c r="T12" i="26"/>
  <c r="Q12" i="26"/>
  <c r="P12" i="26"/>
  <c r="O12" i="26"/>
  <c r="N12" i="26"/>
  <c r="L12" i="26"/>
  <c r="I12" i="26"/>
  <c r="H12" i="26"/>
  <c r="G12" i="26"/>
  <c r="F12" i="26"/>
  <c r="D12" i="26"/>
  <c r="U12" i="26"/>
  <c r="A12" i="26"/>
  <c r="A11" i="26"/>
  <c r="A10" i="26"/>
  <c r="A9" i="26"/>
  <c r="A8" i="26"/>
  <c r="A7" i="26"/>
  <c r="A6" i="26"/>
  <c r="AA5" i="26"/>
  <c r="Y5" i="26"/>
  <c r="V5" i="26"/>
  <c r="U5" i="26"/>
  <c r="T5" i="26"/>
  <c r="S5" i="26"/>
  <c r="Q5" i="26"/>
  <c r="N5" i="26"/>
  <c r="M5" i="26"/>
  <c r="L5" i="26"/>
  <c r="K5" i="26"/>
  <c r="I5" i="26"/>
  <c r="F5" i="26"/>
  <c r="E5" i="26"/>
  <c r="D5" i="26"/>
  <c r="C5" i="26"/>
  <c r="Z5" i="26"/>
  <c r="A5" i="26"/>
  <c r="A4" i="26"/>
  <c r="A3" i="26"/>
  <c r="AA1" i="26"/>
  <c r="Z1" i="26"/>
  <c r="Y1" i="26"/>
  <c r="X1" i="26"/>
  <c r="W1" i="26"/>
  <c r="V1" i="26"/>
  <c r="U1" i="26"/>
  <c r="T1" i="26"/>
  <c r="S1" i="26"/>
  <c r="R1" i="26"/>
  <c r="Q1" i="26"/>
  <c r="P1" i="26"/>
  <c r="O1" i="26"/>
  <c r="N1" i="26"/>
  <c r="M1" i="26"/>
  <c r="L1" i="26"/>
  <c r="K1" i="26"/>
  <c r="J1" i="26"/>
  <c r="I1" i="26"/>
  <c r="H1" i="26"/>
  <c r="G1" i="26"/>
  <c r="F1" i="26"/>
  <c r="E1" i="26"/>
  <c r="D1" i="26"/>
  <c r="C1" i="26"/>
  <c r="D4" i="14"/>
  <c r="E4" i="14"/>
  <c r="K4" i="14"/>
  <c r="L4" i="14"/>
  <c r="M4" i="14"/>
  <c r="S4" i="14"/>
  <c r="T4" i="14"/>
  <c r="U4" i="14"/>
  <c r="AA4" i="14"/>
  <c r="D5" i="14"/>
  <c r="E5" i="14"/>
  <c r="K5" i="14"/>
  <c r="L5" i="14"/>
  <c r="M5" i="14"/>
  <c r="S5" i="14"/>
  <c r="T5" i="14"/>
  <c r="U5" i="14"/>
  <c r="AA5" i="14"/>
  <c r="D8" i="14"/>
  <c r="E8" i="14"/>
  <c r="K8" i="14"/>
  <c r="L8" i="14"/>
  <c r="M8" i="14"/>
  <c r="S8" i="14"/>
  <c r="T8" i="14"/>
  <c r="U8" i="14"/>
  <c r="AA8" i="14"/>
  <c r="D9" i="14"/>
  <c r="L9" i="14"/>
  <c r="T9" i="14"/>
  <c r="C9" i="14"/>
  <c r="B4" i="14"/>
  <c r="F4" i="14" s="1"/>
  <c r="B5" i="14"/>
  <c r="F5" i="14" s="1"/>
  <c r="B8" i="14"/>
  <c r="F8" i="14" s="1"/>
  <c r="B9" i="14"/>
  <c r="F9" i="14" s="1"/>
  <c r="B12" i="14"/>
  <c r="K12" i="14" s="1"/>
  <c r="B16" i="14"/>
  <c r="F16" i="14" s="1"/>
  <c r="B17" i="14"/>
  <c r="F17" i="14" s="1"/>
  <c r="B18" i="14"/>
  <c r="B22" i="14"/>
  <c r="AA22" i="14" s="1"/>
  <c r="B23" i="14"/>
  <c r="D23" i="14" s="1"/>
  <c r="B25" i="14"/>
  <c r="D25" i="14" s="1"/>
  <c r="B26" i="14"/>
  <c r="B27" i="14"/>
  <c r="B29" i="14"/>
  <c r="I29" i="14" s="1"/>
  <c r="B30" i="14"/>
  <c r="I30" i="14" s="1"/>
  <c r="B33" i="14"/>
  <c r="B34" i="14"/>
  <c r="B35" i="14"/>
  <c r="B37" i="14"/>
  <c r="Q37" i="14" s="1"/>
  <c r="B38" i="14"/>
  <c r="I38" i="14" s="1"/>
  <c r="B39" i="14"/>
  <c r="I39" i="14" s="1"/>
  <c r="B40" i="14"/>
  <c r="B41" i="14"/>
  <c r="A39" i="14"/>
  <c r="A40" i="14"/>
  <c r="A41" i="14"/>
  <c r="A23" i="14"/>
  <c r="A24" i="14"/>
  <c r="A25" i="14"/>
  <c r="A26" i="14"/>
  <c r="A27" i="14"/>
  <c r="A28" i="14"/>
  <c r="A29" i="14"/>
  <c r="A30" i="14"/>
  <c r="A31" i="14"/>
  <c r="A32" i="14"/>
  <c r="A33" i="14"/>
  <c r="A34" i="14"/>
  <c r="A35" i="14"/>
  <c r="A36" i="14"/>
  <c r="A37" i="14"/>
  <c r="A38" i="14"/>
  <c r="A3" i="14"/>
  <c r="A4" i="14"/>
  <c r="A5" i="14"/>
  <c r="A6" i="14"/>
  <c r="A7" i="14"/>
  <c r="A8" i="14"/>
  <c r="A9" i="14"/>
  <c r="A10" i="14"/>
  <c r="A11" i="14"/>
  <c r="A12" i="14"/>
  <c r="A13" i="14"/>
  <c r="A14" i="14"/>
  <c r="A15" i="14"/>
  <c r="A16" i="14"/>
  <c r="A17" i="14"/>
  <c r="A18" i="14"/>
  <c r="A19" i="14"/>
  <c r="A20" i="14"/>
  <c r="A21" i="14"/>
  <c r="A22" i="14"/>
  <c r="AM17" i="11"/>
  <c r="AM25" i="11"/>
  <c r="AM27" i="11"/>
  <c r="AM33" i="11"/>
  <c r="AM35" i="11"/>
  <c r="Q34" i="1"/>
  <c r="AN34" i="11" s="1"/>
  <c r="O4" i="1"/>
  <c r="AM4" i="11" s="1"/>
  <c r="O5" i="1"/>
  <c r="AM5" i="11" s="1"/>
  <c r="O8" i="1"/>
  <c r="AM8" i="11" s="1"/>
  <c r="O9" i="1"/>
  <c r="AM9" i="11" s="1"/>
  <c r="O12" i="1"/>
  <c r="AM12" i="11" s="1"/>
  <c r="O16" i="1"/>
  <c r="AM16" i="11" s="1"/>
  <c r="O17" i="1"/>
  <c r="O18" i="1"/>
  <c r="AM18" i="11" s="1"/>
  <c r="O22" i="1"/>
  <c r="AM22" i="11" s="1"/>
  <c r="O23" i="1"/>
  <c r="AM23" i="11" s="1"/>
  <c r="O25" i="1"/>
  <c r="O26" i="1"/>
  <c r="AM26" i="11" s="1"/>
  <c r="O27" i="1"/>
  <c r="O29" i="1"/>
  <c r="AM29" i="11" s="1"/>
  <c r="O30" i="1"/>
  <c r="AM30" i="11" s="1"/>
  <c r="O33" i="1"/>
  <c r="O34" i="1"/>
  <c r="AM34" i="11" s="1"/>
  <c r="O35" i="1"/>
  <c r="O37" i="1"/>
  <c r="AM37" i="11" s="1"/>
  <c r="O38" i="1"/>
  <c r="AM38" i="11" s="1"/>
  <c r="O39" i="1"/>
  <c r="AM39" i="11" s="1"/>
  <c r="O40" i="1"/>
  <c r="AM40" i="11" s="1"/>
  <c r="O41" i="1"/>
  <c r="AM41" i="11" s="1"/>
  <c r="R35" i="1"/>
  <c r="Q35" i="1" s="1"/>
  <c r="AN35" i="11" s="1"/>
  <c r="R36" i="1"/>
  <c r="Q36" i="1" s="1"/>
  <c r="AN36" i="11" s="1"/>
  <c r="R37" i="1"/>
  <c r="Q37" i="1" s="1"/>
  <c r="AN37" i="11" s="1"/>
  <c r="R38" i="1"/>
  <c r="Q38" i="1" s="1"/>
  <c r="AN38" i="11" s="1"/>
  <c r="R39" i="1"/>
  <c r="Q39" i="1" s="1"/>
  <c r="AN39" i="11" s="1"/>
  <c r="R40" i="1"/>
  <c r="Q40" i="1" s="1"/>
  <c r="AN40" i="11" s="1"/>
  <c r="R41" i="1"/>
  <c r="Q41" i="1" s="1"/>
  <c r="AN41" i="11" s="1"/>
  <c r="R34" i="1"/>
  <c r="R29" i="1"/>
  <c r="Q29" i="1" s="1"/>
  <c r="AN29" i="11" s="1"/>
  <c r="R30" i="1"/>
  <c r="Q30" i="1" s="1"/>
  <c r="AN30" i="11" s="1"/>
  <c r="R31" i="1"/>
  <c r="Q31" i="1" s="1"/>
  <c r="AN31" i="11" s="1"/>
  <c r="R32" i="1"/>
  <c r="Q32" i="1" s="1"/>
  <c r="AN32" i="11" s="1"/>
  <c r="R33" i="1"/>
  <c r="Q33" i="1" s="1"/>
  <c r="AN33" i="11" s="1"/>
  <c r="R28" i="1"/>
  <c r="Q28" i="1" s="1"/>
  <c r="AN28" i="11" s="1"/>
  <c r="R20" i="1"/>
  <c r="Q20" i="1" s="1"/>
  <c r="AN20" i="11" s="1"/>
  <c r="R21" i="1"/>
  <c r="Q21" i="1" s="1"/>
  <c r="AN21" i="11" s="1"/>
  <c r="R22" i="1"/>
  <c r="Q22" i="1" s="1"/>
  <c r="AN22" i="11" s="1"/>
  <c r="R23" i="1"/>
  <c r="Q23" i="1" s="1"/>
  <c r="AN23" i="11" s="1"/>
  <c r="R24" i="1"/>
  <c r="Q24" i="1" s="1"/>
  <c r="AN24" i="11" s="1"/>
  <c r="R25" i="1"/>
  <c r="Q25" i="1" s="1"/>
  <c r="AN25" i="11" s="1"/>
  <c r="R26" i="1"/>
  <c r="Q26" i="1" s="1"/>
  <c r="AN26" i="11" s="1"/>
  <c r="R27" i="1"/>
  <c r="Q27" i="1" s="1"/>
  <c r="AN27" i="11" s="1"/>
  <c r="R19" i="1"/>
  <c r="Q19" i="1" s="1"/>
  <c r="AN19" i="11" s="1"/>
  <c r="R11" i="1"/>
  <c r="B11" i="26" s="1"/>
  <c r="R12" i="1"/>
  <c r="Q12" i="1" s="1"/>
  <c r="AN12" i="11" s="1"/>
  <c r="R13" i="1"/>
  <c r="Q13" i="1" s="1"/>
  <c r="AN13" i="11" s="1"/>
  <c r="R14" i="1"/>
  <c r="Q14" i="1" s="1"/>
  <c r="AN14" i="11" s="1"/>
  <c r="R15" i="1"/>
  <c r="Q15" i="1" s="1"/>
  <c r="AN15" i="11" s="1"/>
  <c r="R16" i="1"/>
  <c r="Q16" i="1" s="1"/>
  <c r="AN16" i="11" s="1"/>
  <c r="R17" i="1"/>
  <c r="Q17" i="1" s="1"/>
  <c r="AN17" i="11" s="1"/>
  <c r="R18" i="1"/>
  <c r="Q18" i="1" s="1"/>
  <c r="AN18" i="11" s="1"/>
  <c r="R10" i="1"/>
  <c r="Q10" i="1" s="1"/>
  <c r="AN10" i="11" s="1"/>
  <c r="R3" i="1"/>
  <c r="Q3" i="1" s="1"/>
  <c r="AN3" i="11" s="1"/>
  <c r="R4" i="1"/>
  <c r="Q4" i="1" s="1"/>
  <c r="AN4" i="11" s="1"/>
  <c r="R5" i="1"/>
  <c r="Q5" i="1" s="1"/>
  <c r="AN5" i="11" s="1"/>
  <c r="R6" i="1"/>
  <c r="Q6" i="1" s="1"/>
  <c r="AN6" i="11" s="1"/>
  <c r="R7" i="1"/>
  <c r="Q7" i="1" s="1"/>
  <c r="AN7" i="11" s="1"/>
  <c r="R8" i="1"/>
  <c r="Q8" i="1" s="1"/>
  <c r="AN8" i="11" s="1"/>
  <c r="R9" i="1"/>
  <c r="Q9" i="1" s="1"/>
  <c r="AN9" i="11" s="1"/>
  <c r="R2" i="1"/>
  <c r="B2" i="26" s="1"/>
  <c r="P35" i="1"/>
  <c r="P36" i="1"/>
  <c r="P37" i="1"/>
  <c r="P38" i="1"/>
  <c r="P39" i="1"/>
  <c r="P40" i="1"/>
  <c r="P41" i="1"/>
  <c r="P34" i="1"/>
  <c r="P29" i="1"/>
  <c r="P30" i="1"/>
  <c r="P31" i="1"/>
  <c r="B31" i="14" s="1"/>
  <c r="P32" i="1"/>
  <c r="B32" i="14" s="1"/>
  <c r="I32" i="14" s="1"/>
  <c r="P33" i="1"/>
  <c r="P28" i="1"/>
  <c r="B28" i="14" s="1"/>
  <c r="I28" i="14" s="1"/>
  <c r="P20" i="1"/>
  <c r="B20" i="14" s="1"/>
  <c r="AA20" i="14" s="1"/>
  <c r="P21" i="1"/>
  <c r="O21" i="1" s="1"/>
  <c r="AM21" i="11" s="1"/>
  <c r="P22" i="1"/>
  <c r="P23" i="1"/>
  <c r="P24" i="1"/>
  <c r="B24" i="14" s="1"/>
  <c r="D24" i="14" s="1"/>
  <c r="P25" i="1"/>
  <c r="P26" i="1"/>
  <c r="P27" i="1"/>
  <c r="P19" i="1"/>
  <c r="B19" i="14" s="1"/>
  <c r="P11" i="1"/>
  <c r="O11" i="1" s="1"/>
  <c r="AM11" i="11" s="1"/>
  <c r="P12" i="1"/>
  <c r="P13" i="1"/>
  <c r="O13" i="1" s="1"/>
  <c r="AM13" i="11" s="1"/>
  <c r="P14" i="1"/>
  <c r="P15" i="1"/>
  <c r="B15" i="14" s="1"/>
  <c r="F15" i="14" s="1"/>
  <c r="P16" i="1"/>
  <c r="P17" i="1"/>
  <c r="P18" i="1"/>
  <c r="P10" i="1"/>
  <c r="B10" i="14" s="1"/>
  <c r="P3" i="1"/>
  <c r="O3" i="1" s="1"/>
  <c r="AM3" i="11" s="1"/>
  <c r="P4" i="1"/>
  <c r="P5" i="1"/>
  <c r="P6" i="1"/>
  <c r="B6" i="14" s="1"/>
  <c r="P7" i="1"/>
  <c r="O7" i="1" s="1"/>
  <c r="AM7" i="11" s="1"/>
  <c r="P8" i="1"/>
  <c r="P9" i="1"/>
  <c r="P2" i="1"/>
  <c r="B2" i="14" s="1"/>
  <c r="B30" i="26" l="1"/>
  <c r="Z30" i="26" s="1"/>
  <c r="J30" i="26"/>
  <c r="O32" i="1"/>
  <c r="AM32" i="11" s="1"/>
  <c r="O28" i="1"/>
  <c r="AM28" i="11" s="1"/>
  <c r="B27" i="26"/>
  <c r="E27" i="26" s="1"/>
  <c r="B24" i="26"/>
  <c r="H24" i="26" s="1"/>
  <c r="B22" i="26"/>
  <c r="B20" i="26"/>
  <c r="C20" i="26" s="1"/>
  <c r="B19" i="26"/>
  <c r="Y19" i="26" s="1"/>
  <c r="B21" i="14"/>
  <c r="K21" i="14" s="1"/>
  <c r="O20" i="1"/>
  <c r="AM20" i="11" s="1"/>
  <c r="O19" i="1"/>
  <c r="AM19" i="11" s="1"/>
  <c r="B17" i="26"/>
  <c r="Y17" i="26" s="1"/>
  <c r="B16" i="26"/>
  <c r="T16" i="26" s="1"/>
  <c r="B15" i="26"/>
  <c r="T15" i="26" s="1"/>
  <c r="W11" i="26"/>
  <c r="C11" i="26"/>
  <c r="T11" i="26"/>
  <c r="Z11" i="26"/>
  <c r="S11" i="26"/>
  <c r="O11" i="26"/>
  <c r="AA11" i="26"/>
  <c r="L11" i="26"/>
  <c r="G11" i="26"/>
  <c r="K11" i="26"/>
  <c r="D11" i="26"/>
  <c r="Q11" i="1"/>
  <c r="AN11" i="11" s="1"/>
  <c r="B10" i="26"/>
  <c r="V10" i="26" s="1"/>
  <c r="O15" i="1"/>
  <c r="AM15" i="11" s="1"/>
  <c r="B13" i="14"/>
  <c r="J13" i="14" s="1"/>
  <c r="B11" i="14"/>
  <c r="S11" i="14" s="1"/>
  <c r="O10" i="1"/>
  <c r="AM10" i="11" s="1"/>
  <c r="B9" i="26"/>
  <c r="I9" i="26" s="1"/>
  <c r="Q9" i="26"/>
  <c r="Y9" i="26"/>
  <c r="B8" i="26"/>
  <c r="Q8" i="26" s="1"/>
  <c r="B7" i="26"/>
  <c r="Y7" i="26" s="1"/>
  <c r="B6" i="26"/>
  <c r="Y6" i="26" s="1"/>
  <c r="B4" i="26"/>
  <c r="B3" i="26"/>
  <c r="Q3" i="26" s="1"/>
  <c r="V2" i="26"/>
  <c r="W2" i="26"/>
  <c r="N2" i="26"/>
  <c r="Q2" i="1"/>
  <c r="AN2" i="11" s="1"/>
  <c r="B7" i="14"/>
  <c r="O6" i="1"/>
  <c r="AM6" i="11" s="1"/>
  <c r="F6" i="14"/>
  <c r="U6" i="14"/>
  <c r="L6" i="14"/>
  <c r="M6" i="14"/>
  <c r="T6" i="14"/>
  <c r="D6" i="14"/>
  <c r="AA6" i="14"/>
  <c r="E6" i="14"/>
  <c r="K6" i="14"/>
  <c r="S6" i="14"/>
  <c r="B3" i="14"/>
  <c r="F3" i="14" s="1"/>
  <c r="O24" i="1"/>
  <c r="AM24" i="11" s="1"/>
  <c r="U10" i="26"/>
  <c r="G18" i="26"/>
  <c r="P18" i="26"/>
  <c r="Y18" i="26"/>
  <c r="H26" i="26"/>
  <c r="Q26" i="26"/>
  <c r="AA26" i="26"/>
  <c r="D34" i="26"/>
  <c r="M34" i="26"/>
  <c r="V34" i="26"/>
  <c r="D35" i="26"/>
  <c r="P35" i="26"/>
  <c r="F10" i="26"/>
  <c r="H18" i="26"/>
  <c r="Q18" i="26"/>
  <c r="AA18" i="26"/>
  <c r="I26" i="26"/>
  <c r="S26" i="26"/>
  <c r="AA27" i="26"/>
  <c r="E34" i="26"/>
  <c r="N34" i="26"/>
  <c r="W34" i="26"/>
  <c r="E35" i="26"/>
  <c r="S35" i="26"/>
  <c r="O38" i="26"/>
  <c r="N10" i="26"/>
  <c r="I18" i="26"/>
  <c r="S18" i="26"/>
  <c r="Z26" i="26"/>
  <c r="K26" i="26"/>
  <c r="T26" i="26"/>
  <c r="S30" i="26"/>
  <c r="F34" i="26"/>
  <c r="O34" i="26"/>
  <c r="X34" i="26"/>
  <c r="F35" i="26"/>
  <c r="T35" i="26"/>
  <c r="Z18" i="26"/>
  <c r="K18" i="26"/>
  <c r="T18" i="26"/>
  <c r="C26" i="26"/>
  <c r="L26" i="26"/>
  <c r="U26" i="26"/>
  <c r="G34" i="26"/>
  <c r="P34" i="26"/>
  <c r="Y34" i="26"/>
  <c r="C18" i="26"/>
  <c r="L18" i="26"/>
  <c r="U18" i="26"/>
  <c r="D26" i="26"/>
  <c r="M26" i="26"/>
  <c r="V26" i="26"/>
  <c r="H34" i="26"/>
  <c r="Q34" i="26"/>
  <c r="AA34" i="26"/>
  <c r="K35" i="26"/>
  <c r="V35" i="26"/>
  <c r="D18" i="26"/>
  <c r="M18" i="26"/>
  <c r="V18" i="26"/>
  <c r="E26" i="26"/>
  <c r="N26" i="26"/>
  <c r="W26" i="26"/>
  <c r="I34" i="26"/>
  <c r="S34" i="26"/>
  <c r="L35" i="26"/>
  <c r="U34" i="26"/>
  <c r="E18" i="26"/>
  <c r="N18" i="26"/>
  <c r="F26" i="26"/>
  <c r="O26" i="26"/>
  <c r="Z34" i="26"/>
  <c r="K34" i="26"/>
  <c r="U2" i="26"/>
  <c r="F2" i="26"/>
  <c r="G2" i="26"/>
  <c r="O2" i="26"/>
  <c r="S6" i="26"/>
  <c r="G10" i="26"/>
  <c r="J20" i="26"/>
  <c r="X20" i="26"/>
  <c r="R23" i="26"/>
  <c r="D25" i="26"/>
  <c r="T25" i="26"/>
  <c r="AA38" i="26"/>
  <c r="H2" i="26"/>
  <c r="P2" i="26"/>
  <c r="X2" i="26"/>
  <c r="G5" i="26"/>
  <c r="O5" i="26"/>
  <c r="W5" i="26"/>
  <c r="L6" i="26"/>
  <c r="I7" i="26"/>
  <c r="Q7" i="26"/>
  <c r="C9" i="26"/>
  <c r="K9" i="26"/>
  <c r="S9" i="26"/>
  <c r="AA9" i="26"/>
  <c r="H10" i="26"/>
  <c r="P10" i="26"/>
  <c r="X10" i="26"/>
  <c r="E11" i="26"/>
  <c r="M11" i="26"/>
  <c r="U11" i="26"/>
  <c r="J12" i="26"/>
  <c r="R12" i="26"/>
  <c r="Z12" i="26"/>
  <c r="D14" i="26"/>
  <c r="L14" i="26"/>
  <c r="T14" i="26"/>
  <c r="D17" i="26"/>
  <c r="K20" i="26"/>
  <c r="Y20" i="26"/>
  <c r="H21" i="26"/>
  <c r="V21" i="26"/>
  <c r="E22" i="26"/>
  <c r="S22" i="26"/>
  <c r="D23" i="26"/>
  <c r="F25" i="26"/>
  <c r="J29" i="26"/>
  <c r="Z29" i="26"/>
  <c r="M30" i="26"/>
  <c r="M38" i="26"/>
  <c r="AA25" i="26"/>
  <c r="S25" i="26"/>
  <c r="K25" i="26"/>
  <c r="C25" i="26"/>
  <c r="X25" i="26"/>
  <c r="P25" i="26"/>
  <c r="H25" i="26"/>
  <c r="W25" i="26"/>
  <c r="O25" i="26"/>
  <c r="G25" i="26"/>
  <c r="U25" i="26"/>
  <c r="M25" i="26"/>
  <c r="E25" i="26"/>
  <c r="K6" i="26"/>
  <c r="Z9" i="26"/>
  <c r="O10" i="26"/>
  <c r="W10" i="26"/>
  <c r="K14" i="26"/>
  <c r="S14" i="26"/>
  <c r="AA14" i="26"/>
  <c r="Y23" i="26"/>
  <c r="Q23" i="26"/>
  <c r="I23" i="26"/>
  <c r="V23" i="26"/>
  <c r="N23" i="26"/>
  <c r="F23" i="26"/>
  <c r="U23" i="26"/>
  <c r="M23" i="26"/>
  <c r="E23" i="26"/>
  <c r="AA23" i="26"/>
  <c r="S23" i="26"/>
  <c r="K23" i="26"/>
  <c r="C23" i="26"/>
  <c r="K30" i="26"/>
  <c r="AA30" i="26"/>
  <c r="K38" i="26"/>
  <c r="I2" i="26"/>
  <c r="Q2" i="26"/>
  <c r="Y2" i="26"/>
  <c r="H5" i="26"/>
  <c r="P5" i="26"/>
  <c r="X5" i="26"/>
  <c r="R7" i="26"/>
  <c r="L9" i="26"/>
  <c r="T9" i="26"/>
  <c r="I10" i="26"/>
  <c r="Q10" i="26"/>
  <c r="Y10" i="26"/>
  <c r="F11" i="26"/>
  <c r="N11" i="26"/>
  <c r="V11" i="26"/>
  <c r="C12" i="26"/>
  <c r="K12" i="26"/>
  <c r="S12" i="26"/>
  <c r="AA12" i="26"/>
  <c r="E14" i="26"/>
  <c r="M14" i="26"/>
  <c r="U14" i="26"/>
  <c r="F17" i="26"/>
  <c r="Z20" i="26"/>
  <c r="J21" i="26"/>
  <c r="W21" i="26"/>
  <c r="G22" i="26"/>
  <c r="T22" i="26"/>
  <c r="G23" i="26"/>
  <c r="W23" i="26"/>
  <c r="I25" i="26"/>
  <c r="Y25" i="26"/>
  <c r="O30" i="26"/>
  <c r="Y31" i="26"/>
  <c r="Q31" i="26"/>
  <c r="I31" i="26"/>
  <c r="V31" i="26"/>
  <c r="N31" i="26"/>
  <c r="F31" i="26"/>
  <c r="U31" i="26"/>
  <c r="M31" i="26"/>
  <c r="E31" i="26"/>
  <c r="AA31" i="26"/>
  <c r="S31" i="26"/>
  <c r="K31" i="26"/>
  <c r="C31" i="26"/>
  <c r="R31" i="26"/>
  <c r="Y39" i="26"/>
  <c r="Q39" i="26"/>
  <c r="I39" i="26"/>
  <c r="V39" i="26"/>
  <c r="N39" i="26"/>
  <c r="F39" i="26"/>
  <c r="U39" i="26"/>
  <c r="M39" i="26"/>
  <c r="E39" i="26"/>
  <c r="AA39" i="26"/>
  <c r="S39" i="26"/>
  <c r="K39" i="26"/>
  <c r="C39" i="26"/>
  <c r="R39" i="26"/>
  <c r="R2" i="26"/>
  <c r="Z2" i="26"/>
  <c r="J10" i="26"/>
  <c r="N14" i="26"/>
  <c r="V14" i="26"/>
  <c r="Z25" i="26"/>
  <c r="T38" i="26"/>
  <c r="L38" i="26"/>
  <c r="D38" i="26"/>
  <c r="Y38" i="26"/>
  <c r="Q38" i="26"/>
  <c r="I38" i="26"/>
  <c r="X38" i="26"/>
  <c r="P38" i="26"/>
  <c r="H38" i="26"/>
  <c r="V38" i="26"/>
  <c r="N38" i="26"/>
  <c r="F38" i="26"/>
  <c r="R38" i="26"/>
  <c r="C2" i="26"/>
  <c r="K2" i="26"/>
  <c r="S2" i="26"/>
  <c r="AA2" i="26"/>
  <c r="J5" i="26"/>
  <c r="R5" i="26"/>
  <c r="I8" i="26"/>
  <c r="F9" i="26"/>
  <c r="N9" i="26"/>
  <c r="V9" i="26"/>
  <c r="C10" i="26"/>
  <c r="K10" i="26"/>
  <c r="S10" i="26"/>
  <c r="AA10" i="26"/>
  <c r="H11" i="26"/>
  <c r="P11" i="26"/>
  <c r="X11" i="26"/>
  <c r="E12" i="26"/>
  <c r="M12" i="26"/>
  <c r="J13" i="26"/>
  <c r="R13" i="26"/>
  <c r="G14" i="26"/>
  <c r="O14" i="26"/>
  <c r="W14" i="26"/>
  <c r="W16" i="26"/>
  <c r="N21" i="26"/>
  <c r="K22" i="26"/>
  <c r="W22" i="26"/>
  <c r="J23" i="26"/>
  <c r="Z23" i="26"/>
  <c r="L25" i="26"/>
  <c r="C30" i="26"/>
  <c r="G31" i="26"/>
  <c r="W31" i="26"/>
  <c r="C38" i="26"/>
  <c r="S38" i="26"/>
  <c r="G39" i="26"/>
  <c r="W39" i="26"/>
  <c r="N41" i="26"/>
  <c r="J2" i="26"/>
  <c r="N6" i="26"/>
  <c r="F14" i="26"/>
  <c r="T30" i="26"/>
  <c r="L30" i="26"/>
  <c r="D30" i="26"/>
  <c r="Y30" i="26"/>
  <c r="Q30" i="26"/>
  <c r="I30" i="26"/>
  <c r="X30" i="26"/>
  <c r="P30" i="26"/>
  <c r="H30" i="26"/>
  <c r="V30" i="26"/>
  <c r="N30" i="26"/>
  <c r="F30" i="26"/>
  <c r="R30" i="26"/>
  <c r="D2" i="26"/>
  <c r="L2" i="26"/>
  <c r="T2" i="26"/>
  <c r="D10" i="26"/>
  <c r="L10" i="26"/>
  <c r="T10" i="26"/>
  <c r="I11" i="26"/>
  <c r="Q11" i="26"/>
  <c r="Y11" i="26"/>
  <c r="H14" i="26"/>
  <c r="P14" i="26"/>
  <c r="X14" i="26"/>
  <c r="M16" i="26"/>
  <c r="T21" i="26"/>
  <c r="L21" i="26"/>
  <c r="D21" i="26"/>
  <c r="AA21" i="26"/>
  <c r="S21" i="26"/>
  <c r="K21" i="26"/>
  <c r="C21" i="26"/>
  <c r="Y21" i="26"/>
  <c r="Q21" i="26"/>
  <c r="I21" i="26"/>
  <c r="O21" i="26"/>
  <c r="L23" i="26"/>
  <c r="N25" i="26"/>
  <c r="W29" i="26"/>
  <c r="O29" i="26"/>
  <c r="G29" i="26"/>
  <c r="T29" i="26"/>
  <c r="L29" i="26"/>
  <c r="D29" i="26"/>
  <c r="AA29" i="26"/>
  <c r="S29" i="26"/>
  <c r="K29" i="26"/>
  <c r="C29" i="26"/>
  <c r="Y29" i="26"/>
  <c r="Q29" i="26"/>
  <c r="I29" i="26"/>
  <c r="R29" i="26"/>
  <c r="E30" i="26"/>
  <c r="U30" i="26"/>
  <c r="H31" i="26"/>
  <c r="X31" i="26"/>
  <c r="W37" i="26"/>
  <c r="O37" i="26"/>
  <c r="G37" i="26"/>
  <c r="T37" i="26"/>
  <c r="L37" i="26"/>
  <c r="D37" i="26"/>
  <c r="AA37" i="26"/>
  <c r="S37" i="26"/>
  <c r="K37" i="26"/>
  <c r="C37" i="26"/>
  <c r="Y37" i="26"/>
  <c r="Q37" i="26"/>
  <c r="I37" i="26"/>
  <c r="R37" i="26"/>
  <c r="E38" i="26"/>
  <c r="U38" i="26"/>
  <c r="H39" i="26"/>
  <c r="X39" i="26"/>
  <c r="J14" i="26"/>
  <c r="R14" i="26"/>
  <c r="Z14" i="26"/>
  <c r="N17" i="26"/>
  <c r="R25" i="26"/>
  <c r="E9" i="26"/>
  <c r="R10" i="26"/>
  <c r="Z10" i="26"/>
  <c r="W20" i="26"/>
  <c r="O20" i="26"/>
  <c r="F20" i="26"/>
  <c r="L20" i="26"/>
  <c r="D20" i="26"/>
  <c r="P20" i="26"/>
  <c r="J25" i="26"/>
  <c r="E2" i="26"/>
  <c r="M2" i="26"/>
  <c r="Q6" i="26"/>
  <c r="E10" i="26"/>
  <c r="M10" i="26"/>
  <c r="J11" i="26"/>
  <c r="R11" i="26"/>
  <c r="I14" i="26"/>
  <c r="Q14" i="26"/>
  <c r="H20" i="26"/>
  <c r="E21" i="26"/>
  <c r="P21" i="26"/>
  <c r="Y22" i="26"/>
  <c r="Q22" i="26"/>
  <c r="I22" i="26"/>
  <c r="X22" i="26"/>
  <c r="P22" i="26"/>
  <c r="H22" i="26"/>
  <c r="V22" i="26"/>
  <c r="N22" i="26"/>
  <c r="F22" i="26"/>
  <c r="M22" i="26"/>
  <c r="AA22" i="26"/>
  <c r="O23" i="26"/>
  <c r="Q25" i="26"/>
  <c r="E29" i="26"/>
  <c r="U29" i="26"/>
  <c r="G30" i="26"/>
  <c r="W30" i="26"/>
  <c r="J31" i="26"/>
  <c r="Z31" i="26"/>
  <c r="AA33" i="26"/>
  <c r="S33" i="26"/>
  <c r="K33" i="26"/>
  <c r="C33" i="26"/>
  <c r="X33" i="26"/>
  <c r="P33" i="26"/>
  <c r="H33" i="26"/>
  <c r="W33" i="26"/>
  <c r="O33" i="26"/>
  <c r="G33" i="26"/>
  <c r="U33" i="26"/>
  <c r="M33" i="26"/>
  <c r="E33" i="26"/>
  <c r="R33" i="26"/>
  <c r="E37" i="26"/>
  <c r="U37" i="26"/>
  <c r="G38" i="26"/>
  <c r="W38" i="26"/>
  <c r="J39" i="26"/>
  <c r="Z39" i="26"/>
  <c r="AA41" i="26"/>
  <c r="S41" i="26"/>
  <c r="K41" i="26"/>
  <c r="C41" i="26"/>
  <c r="Z41" i="26"/>
  <c r="Y41" i="26"/>
  <c r="X41" i="26"/>
  <c r="P41" i="26"/>
  <c r="H41" i="26"/>
  <c r="W41" i="26"/>
  <c r="O41" i="26"/>
  <c r="G41" i="26"/>
  <c r="V41" i="26"/>
  <c r="U41" i="26"/>
  <c r="M41" i="26"/>
  <c r="E41" i="26"/>
  <c r="T41" i="26"/>
  <c r="R41" i="26"/>
  <c r="J18" i="26"/>
  <c r="R18" i="26"/>
  <c r="J26" i="26"/>
  <c r="R26" i="26"/>
  <c r="O27" i="26"/>
  <c r="D28" i="26"/>
  <c r="L28" i="26"/>
  <c r="T28" i="26"/>
  <c r="H32" i="26"/>
  <c r="P32" i="26"/>
  <c r="X32" i="26"/>
  <c r="J34" i="26"/>
  <c r="R34" i="26"/>
  <c r="G35" i="26"/>
  <c r="O35" i="26"/>
  <c r="W35" i="26"/>
  <c r="D36" i="26"/>
  <c r="L36" i="26"/>
  <c r="T36" i="26"/>
  <c r="H40" i="26"/>
  <c r="P40" i="26"/>
  <c r="X40" i="26"/>
  <c r="Q19" i="26"/>
  <c r="F28" i="26"/>
  <c r="N28" i="26"/>
  <c r="V28" i="26"/>
  <c r="J32" i="26"/>
  <c r="R32" i="26"/>
  <c r="Z32" i="26"/>
  <c r="I35" i="26"/>
  <c r="Q35" i="26"/>
  <c r="Y35" i="26"/>
  <c r="F36" i="26"/>
  <c r="N36" i="26"/>
  <c r="V36" i="26"/>
  <c r="J40" i="26"/>
  <c r="R40" i="26"/>
  <c r="Z40" i="26"/>
  <c r="J19" i="26"/>
  <c r="R27" i="26"/>
  <c r="G28" i="26"/>
  <c r="O28" i="26"/>
  <c r="W28" i="26"/>
  <c r="C32" i="26"/>
  <c r="K32" i="26"/>
  <c r="S32" i="26"/>
  <c r="AA32" i="26"/>
  <c r="J35" i="26"/>
  <c r="R35" i="26"/>
  <c r="G36" i="26"/>
  <c r="O36" i="26"/>
  <c r="W36" i="26"/>
  <c r="C40" i="26"/>
  <c r="K40" i="26"/>
  <c r="S40" i="26"/>
  <c r="AA40" i="26"/>
  <c r="J28" i="26"/>
  <c r="R28" i="26"/>
  <c r="F32" i="26"/>
  <c r="N32" i="26"/>
  <c r="J36" i="26"/>
  <c r="R36" i="26"/>
  <c r="F40" i="26"/>
  <c r="N40" i="26"/>
  <c r="O2" i="1"/>
  <c r="AM2" i="11" s="1"/>
  <c r="O31" i="1"/>
  <c r="AM31" i="11" s="1"/>
  <c r="D34" i="14"/>
  <c r="L34" i="14"/>
  <c r="T34" i="14"/>
  <c r="E34" i="14"/>
  <c r="M34" i="14"/>
  <c r="U34" i="14"/>
  <c r="F34" i="14"/>
  <c r="N34" i="14"/>
  <c r="V34" i="14"/>
  <c r="G34" i="14"/>
  <c r="O34" i="14"/>
  <c r="W34" i="14"/>
  <c r="H34" i="14"/>
  <c r="P34" i="14"/>
  <c r="X34" i="14"/>
  <c r="J34" i="14"/>
  <c r="R34" i="14"/>
  <c r="Z34" i="14"/>
  <c r="K34" i="14"/>
  <c r="S34" i="14"/>
  <c r="AA34" i="14"/>
  <c r="C34" i="14"/>
  <c r="I34" i="14"/>
  <c r="Q34" i="14"/>
  <c r="Y34" i="14"/>
  <c r="F2" i="14"/>
  <c r="N2" i="14"/>
  <c r="V2" i="14"/>
  <c r="G2" i="14"/>
  <c r="O2" i="14"/>
  <c r="W2" i="14"/>
  <c r="H2" i="14"/>
  <c r="P2" i="14"/>
  <c r="X2" i="14"/>
  <c r="I2" i="14"/>
  <c r="Q2" i="14"/>
  <c r="Y2" i="14"/>
  <c r="J2" i="14"/>
  <c r="R2" i="14"/>
  <c r="Z2" i="14"/>
  <c r="K2" i="14"/>
  <c r="S2" i="14"/>
  <c r="AA2" i="14"/>
  <c r="D2" i="14"/>
  <c r="L2" i="14"/>
  <c r="T2" i="14"/>
  <c r="E2" i="14"/>
  <c r="M2" i="14"/>
  <c r="U2" i="14"/>
  <c r="D41" i="14"/>
  <c r="L41" i="14"/>
  <c r="T41" i="14"/>
  <c r="E41" i="14"/>
  <c r="M41" i="14"/>
  <c r="U41" i="14"/>
  <c r="F41" i="14"/>
  <c r="N41" i="14"/>
  <c r="V41" i="14"/>
  <c r="G41" i="14"/>
  <c r="O41" i="14"/>
  <c r="W41" i="14"/>
  <c r="H41" i="14"/>
  <c r="P41" i="14"/>
  <c r="X41" i="14"/>
  <c r="J41" i="14"/>
  <c r="R41" i="14"/>
  <c r="Z41" i="14"/>
  <c r="C41" i="14"/>
  <c r="K41" i="14"/>
  <c r="S41" i="14"/>
  <c r="AA41" i="14"/>
  <c r="I41" i="14"/>
  <c r="Q41" i="14"/>
  <c r="Y41" i="14"/>
  <c r="D31" i="14"/>
  <c r="L31" i="14"/>
  <c r="T31" i="14"/>
  <c r="E31" i="14"/>
  <c r="M31" i="14"/>
  <c r="U31" i="14"/>
  <c r="F31" i="14"/>
  <c r="N31" i="14"/>
  <c r="V31" i="14"/>
  <c r="C31" i="14"/>
  <c r="G31" i="14"/>
  <c r="O31" i="14"/>
  <c r="W31" i="14"/>
  <c r="H31" i="14"/>
  <c r="P31" i="14"/>
  <c r="X31" i="14"/>
  <c r="J31" i="14"/>
  <c r="R31" i="14"/>
  <c r="Z31" i="14"/>
  <c r="K31" i="14"/>
  <c r="S31" i="14"/>
  <c r="AA31" i="14"/>
  <c r="I31" i="14"/>
  <c r="Q31" i="14"/>
  <c r="Y31" i="14"/>
  <c r="B14" i="14"/>
  <c r="O14" i="1"/>
  <c r="AM14" i="11" s="1"/>
  <c r="B36" i="14"/>
  <c r="O36" i="1"/>
  <c r="AM36" i="11" s="1"/>
  <c r="E10" i="14"/>
  <c r="M10" i="14"/>
  <c r="U10" i="14"/>
  <c r="F10" i="14"/>
  <c r="N10" i="14"/>
  <c r="V10" i="14"/>
  <c r="D10" i="14"/>
  <c r="P10" i="14"/>
  <c r="Z10" i="14"/>
  <c r="G10" i="14"/>
  <c r="Q10" i="14"/>
  <c r="AA10" i="14"/>
  <c r="H10" i="14"/>
  <c r="R10" i="14"/>
  <c r="I10" i="14"/>
  <c r="S10" i="14"/>
  <c r="J10" i="14"/>
  <c r="T10" i="14"/>
  <c r="K10" i="14"/>
  <c r="W10" i="14"/>
  <c r="C10" i="14"/>
  <c r="L10" i="14"/>
  <c r="X10" i="14"/>
  <c r="O10" i="14"/>
  <c r="Y10" i="14"/>
  <c r="C2" i="14"/>
  <c r="D35" i="14"/>
  <c r="L35" i="14"/>
  <c r="T35" i="14"/>
  <c r="C35" i="14"/>
  <c r="E35" i="14"/>
  <c r="M35" i="14"/>
  <c r="U35" i="14"/>
  <c r="F35" i="14"/>
  <c r="N35" i="14"/>
  <c r="V35" i="14"/>
  <c r="G35" i="14"/>
  <c r="O35" i="14"/>
  <c r="W35" i="14"/>
  <c r="H35" i="14"/>
  <c r="P35" i="14"/>
  <c r="X35" i="14"/>
  <c r="J35" i="14"/>
  <c r="R35" i="14"/>
  <c r="Z35" i="14"/>
  <c r="K35" i="14"/>
  <c r="S35" i="14"/>
  <c r="AA35" i="14"/>
  <c r="I35" i="14"/>
  <c r="Q35" i="14"/>
  <c r="Y35" i="14"/>
  <c r="F26" i="14"/>
  <c r="N26" i="14"/>
  <c r="V26" i="14"/>
  <c r="G26" i="14"/>
  <c r="O26" i="14"/>
  <c r="W26" i="14"/>
  <c r="I26" i="14"/>
  <c r="S26" i="14"/>
  <c r="J26" i="14"/>
  <c r="T26" i="14"/>
  <c r="K26" i="14"/>
  <c r="U26" i="14"/>
  <c r="L26" i="14"/>
  <c r="X26" i="14"/>
  <c r="M26" i="14"/>
  <c r="Y26" i="14"/>
  <c r="D26" i="14"/>
  <c r="P26" i="14"/>
  <c r="Z26" i="14"/>
  <c r="C26" i="14"/>
  <c r="E26" i="14"/>
  <c r="Q26" i="14"/>
  <c r="AA26" i="14"/>
  <c r="H26" i="14"/>
  <c r="R26" i="14"/>
  <c r="F18" i="14"/>
  <c r="N18" i="14"/>
  <c r="V18" i="14"/>
  <c r="G18" i="14"/>
  <c r="O18" i="14"/>
  <c r="W18" i="14"/>
  <c r="H18" i="14"/>
  <c r="P18" i="14"/>
  <c r="X18" i="14"/>
  <c r="I18" i="14"/>
  <c r="Q18" i="14"/>
  <c r="Y18" i="14"/>
  <c r="J18" i="14"/>
  <c r="R18" i="14"/>
  <c r="Z18" i="14"/>
  <c r="K18" i="14"/>
  <c r="S18" i="14"/>
  <c r="AA18" i="14"/>
  <c r="C18" i="14"/>
  <c r="D18" i="14"/>
  <c r="L18" i="14"/>
  <c r="T18" i="14"/>
  <c r="E18" i="14"/>
  <c r="M18" i="14"/>
  <c r="U18" i="14"/>
  <c r="F27" i="14"/>
  <c r="N27" i="14"/>
  <c r="V27" i="14"/>
  <c r="G27" i="14"/>
  <c r="O27" i="14"/>
  <c r="W27" i="14"/>
  <c r="F19" i="14"/>
  <c r="N19" i="14"/>
  <c r="V19" i="14"/>
  <c r="G19" i="14"/>
  <c r="O19" i="14"/>
  <c r="W19" i="14"/>
  <c r="H19" i="14"/>
  <c r="P19" i="14"/>
  <c r="X19" i="14"/>
  <c r="I19" i="14"/>
  <c r="Q19" i="14"/>
  <c r="Y19" i="14"/>
  <c r="J19" i="14"/>
  <c r="R19" i="14"/>
  <c r="Z19" i="14"/>
  <c r="D19" i="14"/>
  <c r="L19" i="14"/>
  <c r="T19" i="14"/>
  <c r="E19" i="14"/>
  <c r="M19" i="14"/>
  <c r="U19" i="14"/>
  <c r="M11" i="14"/>
  <c r="F11" i="14"/>
  <c r="N11" i="14"/>
  <c r="V11" i="14"/>
  <c r="U9" i="14"/>
  <c r="M9" i="14"/>
  <c r="E9" i="14"/>
  <c r="U3" i="14"/>
  <c r="M3" i="14"/>
  <c r="C12" i="14"/>
  <c r="U17" i="14"/>
  <c r="M17" i="14"/>
  <c r="E17" i="14"/>
  <c r="U16" i="14"/>
  <c r="M16" i="14"/>
  <c r="E16" i="14"/>
  <c r="U15" i="14"/>
  <c r="M15" i="14"/>
  <c r="E15" i="14"/>
  <c r="AA13" i="14"/>
  <c r="G13" i="14"/>
  <c r="S12" i="14"/>
  <c r="I12" i="14"/>
  <c r="K11" i="14"/>
  <c r="C19" i="14"/>
  <c r="Z27" i="14"/>
  <c r="P27" i="14"/>
  <c r="D27" i="14"/>
  <c r="T25" i="14"/>
  <c r="E25" i="14"/>
  <c r="K24" i="14"/>
  <c r="L23" i="14"/>
  <c r="L22" i="14"/>
  <c r="K20" i="14"/>
  <c r="Y32" i="14"/>
  <c r="L3" i="14"/>
  <c r="D3" i="14"/>
  <c r="C11" i="14"/>
  <c r="T17" i="14"/>
  <c r="L17" i="14"/>
  <c r="D17" i="14"/>
  <c r="T16" i="14"/>
  <c r="L16" i="14"/>
  <c r="D16" i="14"/>
  <c r="T15" i="14"/>
  <c r="L15" i="14"/>
  <c r="D15" i="14"/>
  <c r="R12" i="14"/>
  <c r="H12" i="14"/>
  <c r="J11" i="14"/>
  <c r="C27" i="14"/>
  <c r="Y27" i="14"/>
  <c r="M27" i="14"/>
  <c r="S25" i="14"/>
  <c r="E24" i="14"/>
  <c r="K23" i="14"/>
  <c r="K22" i="14"/>
  <c r="AA19" i="14"/>
  <c r="Q32" i="14"/>
  <c r="Y29" i="14"/>
  <c r="Y38" i="14"/>
  <c r="D33" i="14"/>
  <c r="L33" i="14"/>
  <c r="T33" i="14"/>
  <c r="E33" i="14"/>
  <c r="M33" i="14"/>
  <c r="U33" i="14"/>
  <c r="F33" i="14"/>
  <c r="N33" i="14"/>
  <c r="V33" i="14"/>
  <c r="G33" i="14"/>
  <c r="O33" i="14"/>
  <c r="W33" i="14"/>
  <c r="H33" i="14"/>
  <c r="P33" i="14"/>
  <c r="X33" i="14"/>
  <c r="C33" i="14"/>
  <c r="J33" i="14"/>
  <c r="R33" i="14"/>
  <c r="Z33" i="14"/>
  <c r="K33" i="14"/>
  <c r="S33" i="14"/>
  <c r="AA33" i="14"/>
  <c r="F25" i="14"/>
  <c r="N25" i="14"/>
  <c r="V25" i="14"/>
  <c r="G25" i="14"/>
  <c r="O25" i="14"/>
  <c r="W25" i="14"/>
  <c r="H25" i="14"/>
  <c r="I25" i="14"/>
  <c r="J25" i="14"/>
  <c r="AA9" i="14"/>
  <c r="S9" i="14"/>
  <c r="K9" i="14"/>
  <c r="AA3" i="14"/>
  <c r="S3" i="14"/>
  <c r="AA17" i="14"/>
  <c r="S17" i="14"/>
  <c r="K17" i="14"/>
  <c r="AA16" i="14"/>
  <c r="S16" i="14"/>
  <c r="K16" i="14"/>
  <c r="AA15" i="14"/>
  <c r="S15" i="14"/>
  <c r="K15" i="14"/>
  <c r="AA12" i="14"/>
  <c r="Q12" i="14"/>
  <c r="G12" i="14"/>
  <c r="X27" i="14"/>
  <c r="L27" i="14"/>
  <c r="R25" i="14"/>
  <c r="AA24" i="14"/>
  <c r="E23" i="14"/>
  <c r="D22" i="14"/>
  <c r="S19" i="14"/>
  <c r="Q29" i="14"/>
  <c r="Q38" i="14"/>
  <c r="D40" i="14"/>
  <c r="L40" i="14"/>
  <c r="T40" i="14"/>
  <c r="E40" i="14"/>
  <c r="M40" i="14"/>
  <c r="U40" i="14"/>
  <c r="F40" i="14"/>
  <c r="N40" i="14"/>
  <c r="V40" i="14"/>
  <c r="G40" i="14"/>
  <c r="O40" i="14"/>
  <c r="W40" i="14"/>
  <c r="H40" i="14"/>
  <c r="P40" i="14"/>
  <c r="X40" i="14"/>
  <c r="J40" i="14"/>
  <c r="R40" i="14"/>
  <c r="Z40" i="14"/>
  <c r="K40" i="14"/>
  <c r="S40" i="14"/>
  <c r="AA40" i="14"/>
  <c r="D32" i="14"/>
  <c r="L32" i="14"/>
  <c r="T32" i="14"/>
  <c r="E32" i="14"/>
  <c r="M32" i="14"/>
  <c r="U32" i="14"/>
  <c r="F32" i="14"/>
  <c r="N32" i="14"/>
  <c r="V32" i="14"/>
  <c r="G32" i="14"/>
  <c r="O32" i="14"/>
  <c r="W32" i="14"/>
  <c r="C32" i="14"/>
  <c r="H32" i="14"/>
  <c r="P32" i="14"/>
  <c r="X32" i="14"/>
  <c r="J32" i="14"/>
  <c r="R32" i="14"/>
  <c r="Z32" i="14"/>
  <c r="K32" i="14"/>
  <c r="S32" i="14"/>
  <c r="AA32" i="14"/>
  <c r="F24" i="14"/>
  <c r="N24" i="14"/>
  <c r="V24" i="14"/>
  <c r="G24" i="14"/>
  <c r="O24" i="14"/>
  <c r="W24" i="14"/>
  <c r="H24" i="14"/>
  <c r="P24" i="14"/>
  <c r="X24" i="14"/>
  <c r="I24" i="14"/>
  <c r="Q24" i="14"/>
  <c r="Y24" i="14"/>
  <c r="J24" i="14"/>
  <c r="R24" i="14"/>
  <c r="Z24" i="14"/>
  <c r="C8" i="14"/>
  <c r="Z9" i="14"/>
  <c r="R9" i="14"/>
  <c r="J9" i="14"/>
  <c r="Z8" i="14"/>
  <c r="R8" i="14"/>
  <c r="J8" i="14"/>
  <c r="Z7" i="14"/>
  <c r="R7" i="14"/>
  <c r="J7" i="14"/>
  <c r="Z6" i="14"/>
  <c r="R6" i="14"/>
  <c r="J6" i="14"/>
  <c r="Z5" i="14"/>
  <c r="R5" i="14"/>
  <c r="J5" i="14"/>
  <c r="Z4" i="14"/>
  <c r="R4" i="14"/>
  <c r="J4" i="14"/>
  <c r="Z3" i="14"/>
  <c r="C17" i="14"/>
  <c r="Z17" i="14"/>
  <c r="R17" i="14"/>
  <c r="J17" i="14"/>
  <c r="Z16" i="14"/>
  <c r="R16" i="14"/>
  <c r="J16" i="14"/>
  <c r="Z15" i="14"/>
  <c r="R15" i="14"/>
  <c r="J15" i="14"/>
  <c r="Z12" i="14"/>
  <c r="P12" i="14"/>
  <c r="D12" i="14"/>
  <c r="C25" i="14"/>
  <c r="U27" i="14"/>
  <c r="K27" i="14"/>
  <c r="AA25" i="14"/>
  <c r="Q25" i="14"/>
  <c r="U24" i="14"/>
  <c r="AA23" i="14"/>
  <c r="K19" i="14"/>
  <c r="Y40" i="14"/>
  <c r="D39" i="14"/>
  <c r="L39" i="14"/>
  <c r="T39" i="14"/>
  <c r="E39" i="14"/>
  <c r="M39" i="14"/>
  <c r="U39" i="14"/>
  <c r="F39" i="14"/>
  <c r="N39" i="14"/>
  <c r="V39" i="14"/>
  <c r="G39" i="14"/>
  <c r="O39" i="14"/>
  <c r="W39" i="14"/>
  <c r="H39" i="14"/>
  <c r="P39" i="14"/>
  <c r="X39" i="14"/>
  <c r="C39" i="14"/>
  <c r="J39" i="14"/>
  <c r="R39" i="14"/>
  <c r="Z39" i="14"/>
  <c r="K39" i="14"/>
  <c r="S39" i="14"/>
  <c r="AA39" i="14"/>
  <c r="F23" i="14"/>
  <c r="N23" i="14"/>
  <c r="V23" i="14"/>
  <c r="G23" i="14"/>
  <c r="O23" i="14"/>
  <c r="W23" i="14"/>
  <c r="C23" i="14"/>
  <c r="H23" i="14"/>
  <c r="P23" i="14"/>
  <c r="X23" i="14"/>
  <c r="I23" i="14"/>
  <c r="Q23" i="14"/>
  <c r="Y23" i="14"/>
  <c r="J23" i="14"/>
  <c r="R23" i="14"/>
  <c r="Z23" i="14"/>
  <c r="C7" i="14"/>
  <c r="Y9" i="14"/>
  <c r="Q9" i="14"/>
  <c r="I9" i="14"/>
  <c r="Y8" i="14"/>
  <c r="Q8" i="14"/>
  <c r="I8" i="14"/>
  <c r="Y7" i="14"/>
  <c r="Q7" i="14"/>
  <c r="I7" i="14"/>
  <c r="Y6" i="14"/>
  <c r="Q6" i="14"/>
  <c r="I6" i="14"/>
  <c r="Y5" i="14"/>
  <c r="Q5" i="14"/>
  <c r="I5" i="14"/>
  <c r="Y4" i="14"/>
  <c r="Q4" i="14"/>
  <c r="I4" i="14"/>
  <c r="Y3" i="14"/>
  <c r="Q3" i="14"/>
  <c r="C16" i="14"/>
  <c r="Y17" i="14"/>
  <c r="Q17" i="14"/>
  <c r="I17" i="14"/>
  <c r="Y16" i="14"/>
  <c r="Q16" i="14"/>
  <c r="I16" i="14"/>
  <c r="Y15" i="14"/>
  <c r="Q15" i="14"/>
  <c r="I15" i="14"/>
  <c r="Y12" i="14"/>
  <c r="O12" i="14"/>
  <c r="AA11" i="14"/>
  <c r="Q11" i="14"/>
  <c r="G11" i="14"/>
  <c r="C24" i="14"/>
  <c r="T27" i="14"/>
  <c r="J27" i="14"/>
  <c r="Z25" i="14"/>
  <c r="P25" i="14"/>
  <c r="T24" i="14"/>
  <c r="U23" i="14"/>
  <c r="C28" i="14"/>
  <c r="Y28" i="14"/>
  <c r="Q40" i="14"/>
  <c r="Y37" i="14"/>
  <c r="D38" i="14"/>
  <c r="L38" i="14"/>
  <c r="T38" i="14"/>
  <c r="E38" i="14"/>
  <c r="M38" i="14"/>
  <c r="U38" i="14"/>
  <c r="F38" i="14"/>
  <c r="N38" i="14"/>
  <c r="V38" i="14"/>
  <c r="G38" i="14"/>
  <c r="O38" i="14"/>
  <c r="W38" i="14"/>
  <c r="C38" i="14"/>
  <c r="H38" i="14"/>
  <c r="P38" i="14"/>
  <c r="X38" i="14"/>
  <c r="J38" i="14"/>
  <c r="R38" i="14"/>
  <c r="Z38" i="14"/>
  <c r="K38" i="14"/>
  <c r="S38" i="14"/>
  <c r="AA38" i="14"/>
  <c r="D30" i="14"/>
  <c r="L30" i="14"/>
  <c r="T30" i="14"/>
  <c r="E30" i="14"/>
  <c r="M30" i="14"/>
  <c r="U30" i="14"/>
  <c r="C30" i="14"/>
  <c r="F30" i="14"/>
  <c r="N30" i="14"/>
  <c r="V30" i="14"/>
  <c r="G30" i="14"/>
  <c r="O30" i="14"/>
  <c r="W30" i="14"/>
  <c r="H30" i="14"/>
  <c r="P30" i="14"/>
  <c r="X30" i="14"/>
  <c r="J30" i="14"/>
  <c r="R30" i="14"/>
  <c r="Z30" i="14"/>
  <c r="K30" i="14"/>
  <c r="S30" i="14"/>
  <c r="AA30" i="14"/>
  <c r="F22" i="14"/>
  <c r="N22" i="14"/>
  <c r="V22" i="14"/>
  <c r="C22" i="14"/>
  <c r="G22" i="14"/>
  <c r="O22" i="14"/>
  <c r="W22" i="14"/>
  <c r="H22" i="14"/>
  <c r="P22" i="14"/>
  <c r="X22" i="14"/>
  <c r="I22" i="14"/>
  <c r="Q22" i="14"/>
  <c r="Y22" i="14"/>
  <c r="J22" i="14"/>
  <c r="R22" i="14"/>
  <c r="Z22" i="14"/>
  <c r="E22" i="14"/>
  <c r="M22" i="14"/>
  <c r="C6" i="14"/>
  <c r="X9" i="14"/>
  <c r="P9" i="14"/>
  <c r="H9" i="14"/>
  <c r="X8" i="14"/>
  <c r="P8" i="14"/>
  <c r="H8" i="14"/>
  <c r="X7" i="14"/>
  <c r="P7" i="14"/>
  <c r="H7" i="14"/>
  <c r="X6" i="14"/>
  <c r="P6" i="14"/>
  <c r="H6" i="14"/>
  <c r="X5" i="14"/>
  <c r="P5" i="14"/>
  <c r="H5" i="14"/>
  <c r="X4" i="14"/>
  <c r="P4" i="14"/>
  <c r="H4" i="14"/>
  <c r="X3" i="14"/>
  <c r="C15" i="14"/>
  <c r="X17" i="14"/>
  <c r="P17" i="14"/>
  <c r="H17" i="14"/>
  <c r="X16" i="14"/>
  <c r="P16" i="14"/>
  <c r="H16" i="14"/>
  <c r="X15" i="14"/>
  <c r="P15" i="14"/>
  <c r="H15" i="14"/>
  <c r="X12" i="14"/>
  <c r="L12" i="14"/>
  <c r="P11" i="14"/>
  <c r="D11" i="14"/>
  <c r="C21" i="14"/>
  <c r="S27" i="14"/>
  <c r="I27" i="14"/>
  <c r="Y25" i="14"/>
  <c r="M25" i="14"/>
  <c r="S24" i="14"/>
  <c r="T23" i="14"/>
  <c r="U22" i="14"/>
  <c r="Y33" i="14"/>
  <c r="Q28" i="14"/>
  <c r="I40" i="14"/>
  <c r="D37" i="14"/>
  <c r="L37" i="14"/>
  <c r="T37" i="14"/>
  <c r="E37" i="14"/>
  <c r="M37" i="14"/>
  <c r="U37" i="14"/>
  <c r="F37" i="14"/>
  <c r="N37" i="14"/>
  <c r="V37" i="14"/>
  <c r="C37" i="14"/>
  <c r="G37" i="14"/>
  <c r="O37" i="14"/>
  <c r="W37" i="14"/>
  <c r="H37" i="14"/>
  <c r="P37" i="14"/>
  <c r="X37" i="14"/>
  <c r="J37" i="14"/>
  <c r="R37" i="14"/>
  <c r="Z37" i="14"/>
  <c r="K37" i="14"/>
  <c r="S37" i="14"/>
  <c r="AA37" i="14"/>
  <c r="D29" i="14"/>
  <c r="L29" i="14"/>
  <c r="T29" i="14"/>
  <c r="C29" i="14"/>
  <c r="E29" i="14"/>
  <c r="M29" i="14"/>
  <c r="U29" i="14"/>
  <c r="F29" i="14"/>
  <c r="N29" i="14"/>
  <c r="V29" i="14"/>
  <c r="G29" i="14"/>
  <c r="O29" i="14"/>
  <c r="W29" i="14"/>
  <c r="H29" i="14"/>
  <c r="P29" i="14"/>
  <c r="X29" i="14"/>
  <c r="J29" i="14"/>
  <c r="R29" i="14"/>
  <c r="Z29" i="14"/>
  <c r="K29" i="14"/>
  <c r="S29" i="14"/>
  <c r="AA29" i="14"/>
  <c r="N21" i="14"/>
  <c r="W21" i="14"/>
  <c r="H21" i="14"/>
  <c r="I21" i="14"/>
  <c r="T21" i="14"/>
  <c r="C5" i="14"/>
  <c r="W9" i="14"/>
  <c r="O9" i="14"/>
  <c r="G9" i="14"/>
  <c r="W8" i="14"/>
  <c r="O8" i="14"/>
  <c r="G8" i="14"/>
  <c r="W7" i="14"/>
  <c r="O7" i="14"/>
  <c r="G7" i="14"/>
  <c r="W6" i="14"/>
  <c r="O6" i="14"/>
  <c r="G6" i="14"/>
  <c r="W5" i="14"/>
  <c r="O5" i="14"/>
  <c r="G5" i="14"/>
  <c r="W4" i="14"/>
  <c r="O4" i="14"/>
  <c r="G4" i="14"/>
  <c r="W3" i="14"/>
  <c r="W17" i="14"/>
  <c r="O17" i="14"/>
  <c r="G17" i="14"/>
  <c r="W16" i="14"/>
  <c r="O16" i="14"/>
  <c r="G16" i="14"/>
  <c r="W15" i="14"/>
  <c r="O15" i="14"/>
  <c r="G15" i="14"/>
  <c r="W12" i="14"/>
  <c r="C20" i="14"/>
  <c r="R27" i="14"/>
  <c r="H27" i="14"/>
  <c r="X25" i="14"/>
  <c r="L25" i="14"/>
  <c r="M24" i="14"/>
  <c r="S23" i="14"/>
  <c r="T22" i="14"/>
  <c r="Q33" i="14"/>
  <c r="Y30" i="14"/>
  <c r="Y39" i="14"/>
  <c r="I37" i="14"/>
  <c r="D28" i="14"/>
  <c r="L28" i="14"/>
  <c r="T28" i="14"/>
  <c r="E28" i="14"/>
  <c r="M28" i="14"/>
  <c r="U28" i="14"/>
  <c r="F28" i="14"/>
  <c r="N28" i="14"/>
  <c r="V28" i="14"/>
  <c r="G28" i="14"/>
  <c r="O28" i="14"/>
  <c r="W28" i="14"/>
  <c r="H28" i="14"/>
  <c r="P28" i="14"/>
  <c r="X28" i="14"/>
  <c r="J28" i="14"/>
  <c r="R28" i="14"/>
  <c r="Z28" i="14"/>
  <c r="K28" i="14"/>
  <c r="S28" i="14"/>
  <c r="AA28" i="14"/>
  <c r="F20" i="14"/>
  <c r="N20" i="14"/>
  <c r="V20" i="14"/>
  <c r="G20" i="14"/>
  <c r="O20" i="14"/>
  <c r="W20" i="14"/>
  <c r="H20" i="14"/>
  <c r="P20" i="14"/>
  <c r="X20" i="14"/>
  <c r="I20" i="14"/>
  <c r="Q20" i="14"/>
  <c r="Y20" i="14"/>
  <c r="J20" i="14"/>
  <c r="R20" i="14"/>
  <c r="Z20" i="14"/>
  <c r="D20" i="14"/>
  <c r="L20" i="14"/>
  <c r="T20" i="14"/>
  <c r="E20" i="14"/>
  <c r="M20" i="14"/>
  <c r="U20" i="14"/>
  <c r="E12" i="14"/>
  <c r="M12" i="14"/>
  <c r="U12" i="14"/>
  <c r="F12" i="14"/>
  <c r="N12" i="14"/>
  <c r="V12" i="14"/>
  <c r="C4" i="14"/>
  <c r="V9" i="14"/>
  <c r="N9" i="14"/>
  <c r="V8" i="14"/>
  <c r="N8" i="14"/>
  <c r="V7" i="14"/>
  <c r="N7" i="14"/>
  <c r="V6" i="14"/>
  <c r="N6" i="14"/>
  <c r="V5" i="14"/>
  <c r="N5" i="14"/>
  <c r="V4" i="14"/>
  <c r="N4" i="14"/>
  <c r="V17" i="14"/>
  <c r="N17" i="14"/>
  <c r="V16" i="14"/>
  <c r="N16" i="14"/>
  <c r="V15" i="14"/>
  <c r="N15" i="14"/>
  <c r="T12" i="14"/>
  <c r="J12" i="14"/>
  <c r="X11" i="14"/>
  <c r="L11" i="14"/>
  <c r="AA27" i="14"/>
  <c r="Q27" i="14"/>
  <c r="E27" i="14"/>
  <c r="U25" i="14"/>
  <c r="K25" i="14"/>
  <c r="L24" i="14"/>
  <c r="M23" i="14"/>
  <c r="S22" i="14"/>
  <c r="S20" i="14"/>
  <c r="I33" i="14"/>
  <c r="Q30" i="14"/>
  <c r="C40" i="14"/>
  <c r="Q39" i="14"/>
  <c r="D26" i="19"/>
  <c r="E26" i="19"/>
  <c r="F26" i="19"/>
  <c r="G26" i="19"/>
  <c r="H26" i="19"/>
  <c r="I26" i="19"/>
  <c r="J26" i="19"/>
  <c r="K26" i="19"/>
  <c r="L26" i="19"/>
  <c r="M26" i="19"/>
  <c r="N26" i="19"/>
  <c r="O26" i="19"/>
  <c r="P26" i="19"/>
  <c r="Q26" i="19"/>
  <c r="R26" i="19"/>
  <c r="S26" i="19"/>
  <c r="T26" i="19"/>
  <c r="U26" i="19"/>
  <c r="V26" i="19"/>
  <c r="W26" i="19"/>
  <c r="X26" i="19"/>
  <c r="Y26" i="19"/>
  <c r="Z26" i="19"/>
  <c r="AA26" i="19"/>
  <c r="C26" i="19"/>
  <c r="D23" i="19"/>
  <c r="E23" i="19"/>
  <c r="F23" i="19"/>
  <c r="G23" i="19"/>
  <c r="H23" i="19"/>
  <c r="I23" i="19"/>
  <c r="J23" i="19"/>
  <c r="K23" i="19"/>
  <c r="L23" i="19"/>
  <c r="M23" i="19"/>
  <c r="N23" i="19"/>
  <c r="O23" i="19"/>
  <c r="P23" i="19"/>
  <c r="Q23" i="19"/>
  <c r="R23" i="19"/>
  <c r="S23" i="19"/>
  <c r="T23" i="19"/>
  <c r="U23" i="19"/>
  <c r="V23" i="19"/>
  <c r="W23" i="19"/>
  <c r="X23" i="19"/>
  <c r="Y23" i="19"/>
  <c r="Z23" i="19"/>
  <c r="AA23" i="19"/>
  <c r="C23" i="19"/>
  <c r="D20" i="19"/>
  <c r="E20" i="19"/>
  <c r="F20" i="19"/>
  <c r="G20" i="19"/>
  <c r="H20" i="19"/>
  <c r="I20" i="19"/>
  <c r="J20" i="19"/>
  <c r="K20" i="19"/>
  <c r="L20" i="19"/>
  <c r="M20" i="19"/>
  <c r="N20" i="19"/>
  <c r="O20" i="19"/>
  <c r="P20" i="19"/>
  <c r="Q20" i="19"/>
  <c r="R20" i="19"/>
  <c r="S20" i="19"/>
  <c r="T20" i="19"/>
  <c r="U20" i="19"/>
  <c r="V20" i="19"/>
  <c r="W20" i="19"/>
  <c r="X20" i="19"/>
  <c r="Y20" i="19"/>
  <c r="Z20" i="19"/>
  <c r="AA20" i="19"/>
  <c r="C20" i="19"/>
  <c r="D14" i="19"/>
  <c r="E14" i="19"/>
  <c r="F14" i="19"/>
  <c r="G14" i="19"/>
  <c r="H14" i="19"/>
  <c r="I14" i="19"/>
  <c r="J14" i="19"/>
  <c r="K14" i="19"/>
  <c r="L14" i="19"/>
  <c r="M14" i="19"/>
  <c r="N14" i="19"/>
  <c r="O14" i="19"/>
  <c r="P14" i="19"/>
  <c r="Q14" i="19"/>
  <c r="R14" i="19"/>
  <c r="S14" i="19"/>
  <c r="T14" i="19"/>
  <c r="U14" i="19"/>
  <c r="V14" i="19"/>
  <c r="W14" i="19"/>
  <c r="X14" i="19"/>
  <c r="Y14" i="19"/>
  <c r="Z14" i="19"/>
  <c r="AA14" i="19"/>
  <c r="D15" i="19"/>
  <c r="E15" i="19"/>
  <c r="F15" i="19"/>
  <c r="G15" i="19"/>
  <c r="H15" i="19"/>
  <c r="I15" i="19"/>
  <c r="J15" i="19"/>
  <c r="K15" i="19"/>
  <c r="L15" i="19"/>
  <c r="M15" i="19"/>
  <c r="N15" i="19"/>
  <c r="O15" i="19"/>
  <c r="P15" i="19"/>
  <c r="Q15" i="19"/>
  <c r="R15" i="19"/>
  <c r="S15" i="19"/>
  <c r="T15" i="19"/>
  <c r="U15" i="19"/>
  <c r="V15" i="19"/>
  <c r="W15" i="19"/>
  <c r="X15" i="19"/>
  <c r="Y15" i="19"/>
  <c r="Z15" i="19"/>
  <c r="AA15" i="19"/>
  <c r="D16" i="19"/>
  <c r="E16" i="19"/>
  <c r="F16" i="19"/>
  <c r="G16" i="19"/>
  <c r="H16" i="19"/>
  <c r="I16" i="19"/>
  <c r="J16" i="19"/>
  <c r="K16" i="19"/>
  <c r="L16" i="19"/>
  <c r="M16" i="19"/>
  <c r="N16" i="19"/>
  <c r="O16" i="19"/>
  <c r="P16" i="19"/>
  <c r="Q16" i="19"/>
  <c r="R16" i="19"/>
  <c r="S16" i="19"/>
  <c r="T16" i="19"/>
  <c r="U16" i="19"/>
  <c r="V16" i="19"/>
  <c r="W16" i="19"/>
  <c r="X16" i="19"/>
  <c r="Y16" i="19"/>
  <c r="Z16" i="19"/>
  <c r="AA16" i="19"/>
  <c r="D17" i="19"/>
  <c r="E17" i="19"/>
  <c r="F17" i="19"/>
  <c r="G17" i="19"/>
  <c r="H17" i="19"/>
  <c r="I17" i="19"/>
  <c r="J17" i="19"/>
  <c r="K17" i="19"/>
  <c r="L17" i="19"/>
  <c r="M17" i="19"/>
  <c r="N17" i="19"/>
  <c r="O17" i="19"/>
  <c r="P17" i="19"/>
  <c r="Q17" i="19"/>
  <c r="R17" i="19"/>
  <c r="S17" i="19"/>
  <c r="T17" i="19"/>
  <c r="U17" i="19"/>
  <c r="V17" i="19"/>
  <c r="W17" i="19"/>
  <c r="X17" i="19"/>
  <c r="Y17" i="19"/>
  <c r="Z17" i="19"/>
  <c r="AA17" i="19"/>
  <c r="F18" i="19"/>
  <c r="G18" i="19"/>
  <c r="H18" i="19"/>
  <c r="I18" i="19"/>
  <c r="J18" i="19"/>
  <c r="K18" i="19"/>
  <c r="L18" i="19"/>
  <c r="M18" i="19"/>
  <c r="N18" i="19"/>
  <c r="O18" i="19"/>
  <c r="P18" i="19"/>
  <c r="Q18" i="19"/>
  <c r="R18" i="19"/>
  <c r="S18" i="19"/>
  <c r="T18" i="19"/>
  <c r="U18" i="19"/>
  <c r="V18" i="19"/>
  <c r="W18" i="19"/>
  <c r="X18" i="19"/>
  <c r="Y18" i="19"/>
  <c r="Z18" i="19"/>
  <c r="AA18" i="19"/>
  <c r="C15" i="19"/>
  <c r="C16" i="19"/>
  <c r="C17" i="19"/>
  <c r="C14" i="19"/>
  <c r="D18" i="24"/>
  <c r="E18" i="19" s="1"/>
  <c r="C18" i="24"/>
  <c r="D18" i="19" s="1"/>
  <c r="B18" i="24"/>
  <c r="C18" i="19" s="1"/>
  <c r="Z10" i="24"/>
  <c r="Y10" i="24"/>
  <c r="X10" i="24"/>
  <c r="W10" i="24"/>
  <c r="V10" i="24"/>
  <c r="U10" i="24"/>
  <c r="T10" i="24"/>
  <c r="S10" i="24"/>
  <c r="R10" i="24"/>
  <c r="Q10" i="24"/>
  <c r="P10" i="24"/>
  <c r="O10" i="24"/>
  <c r="N10" i="24"/>
  <c r="M10" i="24"/>
  <c r="L10" i="24"/>
  <c r="K10" i="24"/>
  <c r="J10" i="24"/>
  <c r="I10" i="24"/>
  <c r="H10" i="24"/>
  <c r="G10" i="24"/>
  <c r="F10" i="24"/>
  <c r="E10" i="24"/>
  <c r="D10" i="24"/>
  <c r="C10" i="24"/>
  <c r="B10" i="24"/>
  <c r="Z9" i="24"/>
  <c r="Y9" i="24"/>
  <c r="X9" i="24"/>
  <c r="W9" i="24"/>
  <c r="V9" i="24"/>
  <c r="U9" i="24"/>
  <c r="T9" i="24"/>
  <c r="S9" i="24"/>
  <c r="R9" i="24"/>
  <c r="Q9" i="24"/>
  <c r="P9" i="24"/>
  <c r="O9" i="24"/>
  <c r="N9" i="24"/>
  <c r="M9" i="24"/>
  <c r="L9" i="24"/>
  <c r="K9" i="24"/>
  <c r="J9" i="24"/>
  <c r="I9" i="24"/>
  <c r="H9" i="24"/>
  <c r="G9" i="24"/>
  <c r="F9" i="24"/>
  <c r="E9" i="24"/>
  <c r="D9" i="24"/>
  <c r="C9" i="24"/>
  <c r="B9" i="24"/>
  <c r="Z8" i="24"/>
  <c r="Y8" i="24"/>
  <c r="X8" i="24"/>
  <c r="W8" i="24"/>
  <c r="V8" i="24"/>
  <c r="U8" i="24"/>
  <c r="T8" i="24"/>
  <c r="S8" i="24"/>
  <c r="R8" i="24"/>
  <c r="Q8" i="24"/>
  <c r="P8" i="24"/>
  <c r="O8" i="24"/>
  <c r="N8" i="24"/>
  <c r="M8" i="24"/>
  <c r="L8" i="24"/>
  <c r="K8" i="24"/>
  <c r="J8" i="24"/>
  <c r="I8" i="24"/>
  <c r="H8" i="24"/>
  <c r="G8" i="24"/>
  <c r="F8" i="24"/>
  <c r="E8" i="24"/>
  <c r="D8" i="24"/>
  <c r="C8" i="24"/>
  <c r="B8" i="24"/>
  <c r="Z7" i="24"/>
  <c r="Y7" i="24"/>
  <c r="X7" i="24"/>
  <c r="W7" i="24"/>
  <c r="V7" i="24"/>
  <c r="U7" i="24"/>
  <c r="T7" i="24"/>
  <c r="S7" i="24"/>
  <c r="R7" i="24"/>
  <c r="Q7" i="24"/>
  <c r="P7" i="24"/>
  <c r="O7" i="24"/>
  <c r="N7" i="24"/>
  <c r="M7" i="24"/>
  <c r="L7" i="24"/>
  <c r="K7" i="24"/>
  <c r="J7" i="24"/>
  <c r="I7" i="24"/>
  <c r="H7" i="24"/>
  <c r="G7" i="24"/>
  <c r="F7" i="24"/>
  <c r="E7" i="24"/>
  <c r="D7" i="24"/>
  <c r="C7" i="24"/>
  <c r="B7" i="24"/>
  <c r="Z6" i="24"/>
  <c r="Y6" i="24"/>
  <c r="X6" i="24"/>
  <c r="W6" i="24"/>
  <c r="V6" i="24"/>
  <c r="U6" i="24"/>
  <c r="T6" i="24"/>
  <c r="S6" i="24"/>
  <c r="R6" i="24"/>
  <c r="Q6" i="24"/>
  <c r="P6" i="24"/>
  <c r="O6" i="24"/>
  <c r="N6" i="24"/>
  <c r="M6" i="24"/>
  <c r="L6" i="24"/>
  <c r="K6" i="24"/>
  <c r="J6" i="24"/>
  <c r="I6" i="24"/>
  <c r="H6" i="24"/>
  <c r="G6" i="24"/>
  <c r="F6" i="24"/>
  <c r="E6" i="24"/>
  <c r="D6" i="24"/>
  <c r="C6" i="24"/>
  <c r="B6" i="24"/>
  <c r="Z5" i="24"/>
  <c r="Y5" i="24"/>
  <c r="X5" i="24"/>
  <c r="W5" i="24"/>
  <c r="V5" i="24"/>
  <c r="U5" i="24"/>
  <c r="T5" i="24"/>
  <c r="S5" i="24"/>
  <c r="R5" i="24"/>
  <c r="Q5" i="24"/>
  <c r="P5" i="24"/>
  <c r="O5" i="24"/>
  <c r="N5" i="24"/>
  <c r="M5" i="24"/>
  <c r="L5" i="24"/>
  <c r="K5" i="24"/>
  <c r="J5" i="24"/>
  <c r="I5" i="24"/>
  <c r="H5" i="24"/>
  <c r="G5" i="24"/>
  <c r="F5" i="24"/>
  <c r="E5" i="24"/>
  <c r="D5" i="24"/>
  <c r="C5" i="24"/>
  <c r="B5" i="24"/>
  <c r="Z4" i="24"/>
  <c r="Y4" i="24"/>
  <c r="X4" i="24"/>
  <c r="W4" i="24"/>
  <c r="V4" i="24"/>
  <c r="U4" i="24"/>
  <c r="T4" i="24"/>
  <c r="S4" i="24"/>
  <c r="R4" i="24"/>
  <c r="Q4" i="24"/>
  <c r="P4" i="24"/>
  <c r="O4" i="24"/>
  <c r="N4" i="24"/>
  <c r="M4" i="24"/>
  <c r="L4" i="24"/>
  <c r="K4" i="24"/>
  <c r="J4" i="24"/>
  <c r="I4" i="24"/>
  <c r="H4" i="24"/>
  <c r="G4" i="24"/>
  <c r="F4" i="24"/>
  <c r="E4" i="24"/>
  <c r="D4" i="24"/>
  <c r="C4" i="24"/>
  <c r="B4" i="24"/>
  <c r="Z3" i="24"/>
  <c r="Y3" i="24"/>
  <c r="X3" i="24"/>
  <c r="W3" i="24"/>
  <c r="V3" i="24"/>
  <c r="U3" i="24"/>
  <c r="T3" i="24"/>
  <c r="S3" i="24"/>
  <c r="R3" i="24"/>
  <c r="Q3" i="24"/>
  <c r="P3" i="24"/>
  <c r="O3" i="24"/>
  <c r="N3" i="24"/>
  <c r="M3" i="24"/>
  <c r="L3" i="24"/>
  <c r="K3" i="24"/>
  <c r="J3" i="24"/>
  <c r="I3" i="24"/>
  <c r="H3" i="24"/>
  <c r="G3" i="24"/>
  <c r="F3" i="24"/>
  <c r="E3" i="24"/>
  <c r="C3" i="24"/>
  <c r="B3" i="24"/>
  <c r="Z2" i="24"/>
  <c r="Z13" i="24" s="1"/>
  <c r="Y2" i="24"/>
  <c r="Y13" i="24" s="1"/>
  <c r="X2" i="24"/>
  <c r="X13" i="24" s="1"/>
  <c r="W2" i="24"/>
  <c r="W13" i="24" s="1"/>
  <c r="V2" i="24"/>
  <c r="V13" i="24" s="1"/>
  <c r="U2" i="24"/>
  <c r="U13" i="24" s="1"/>
  <c r="T2" i="24"/>
  <c r="T13" i="24" s="1"/>
  <c r="S2" i="24"/>
  <c r="S13" i="24" s="1"/>
  <c r="R2" i="24"/>
  <c r="R13" i="24" s="1"/>
  <c r="Q2" i="24"/>
  <c r="Q13" i="24" s="1"/>
  <c r="P2" i="24"/>
  <c r="P13" i="24" s="1"/>
  <c r="O2" i="24"/>
  <c r="O13" i="24" s="1"/>
  <c r="N2" i="24"/>
  <c r="N13" i="24" s="1"/>
  <c r="M2" i="24"/>
  <c r="M13" i="24" s="1"/>
  <c r="L2" i="24"/>
  <c r="L13" i="24" s="1"/>
  <c r="K2" i="24"/>
  <c r="K13" i="24" s="1"/>
  <c r="J2" i="24"/>
  <c r="J13" i="24" s="1"/>
  <c r="I2" i="24"/>
  <c r="I13" i="24" s="1"/>
  <c r="H2" i="24"/>
  <c r="H13" i="24" s="1"/>
  <c r="G2" i="24"/>
  <c r="G13" i="24" s="1"/>
  <c r="F2" i="24"/>
  <c r="F13" i="24" s="1"/>
  <c r="E2" i="24"/>
  <c r="E13" i="24" s="1"/>
  <c r="D2" i="24"/>
  <c r="D13" i="24" s="1"/>
  <c r="C2" i="24"/>
  <c r="C13" i="24" s="1"/>
  <c r="B2" i="24"/>
  <c r="B13" i="24" s="1"/>
  <c r="G27" i="26" l="1"/>
  <c r="Y27" i="26"/>
  <c r="M27" i="26"/>
  <c r="J27" i="26"/>
  <c r="L27" i="26"/>
  <c r="Q27" i="26"/>
  <c r="P27" i="26"/>
  <c r="U27" i="26"/>
  <c r="I27" i="26"/>
  <c r="D27" i="26"/>
  <c r="X27" i="26"/>
  <c r="K27" i="26"/>
  <c r="Z27" i="26"/>
  <c r="W27" i="26"/>
  <c r="S27" i="26"/>
  <c r="T27" i="26"/>
  <c r="N27" i="26"/>
  <c r="H27" i="26"/>
  <c r="C27" i="26"/>
  <c r="F27" i="26"/>
  <c r="V27" i="26"/>
  <c r="Z24" i="26"/>
  <c r="P24" i="26"/>
  <c r="R24" i="26"/>
  <c r="K24" i="26"/>
  <c r="S24" i="26"/>
  <c r="J24" i="26"/>
  <c r="X24" i="26"/>
  <c r="C24" i="26"/>
  <c r="U24" i="26"/>
  <c r="G24" i="26"/>
  <c r="T24" i="26"/>
  <c r="F24" i="26"/>
  <c r="Q24" i="26"/>
  <c r="E24" i="26"/>
  <c r="O24" i="26"/>
  <c r="D24" i="26"/>
  <c r="N24" i="26"/>
  <c r="AA24" i="26"/>
  <c r="Y24" i="26"/>
  <c r="M24" i="26"/>
  <c r="W24" i="26"/>
  <c r="L24" i="26"/>
  <c r="V24" i="26"/>
  <c r="I24" i="26"/>
  <c r="J22" i="26"/>
  <c r="D22" i="26"/>
  <c r="C22" i="26"/>
  <c r="U22" i="26"/>
  <c r="Z22" i="26"/>
  <c r="R22" i="26"/>
  <c r="O22" i="26"/>
  <c r="L22" i="26"/>
  <c r="S20" i="26"/>
  <c r="T20" i="26"/>
  <c r="E20" i="26"/>
  <c r="M20" i="26"/>
  <c r="N20" i="26"/>
  <c r="V20" i="26"/>
  <c r="AA20" i="26"/>
  <c r="G20" i="26"/>
  <c r="Q20" i="26"/>
  <c r="R20" i="26"/>
  <c r="I20" i="26"/>
  <c r="U20" i="26"/>
  <c r="R19" i="26"/>
  <c r="I19" i="26"/>
  <c r="W19" i="26"/>
  <c r="O19" i="26"/>
  <c r="G19" i="26"/>
  <c r="S19" i="26"/>
  <c r="E19" i="26"/>
  <c r="P19" i="26"/>
  <c r="D19" i="26"/>
  <c r="N19" i="26"/>
  <c r="C19" i="26"/>
  <c r="V19" i="26"/>
  <c r="AA19" i="26"/>
  <c r="M19" i="26"/>
  <c r="Z19" i="26"/>
  <c r="X19" i="26"/>
  <c r="L19" i="26"/>
  <c r="K19" i="26"/>
  <c r="U19" i="26"/>
  <c r="H19" i="26"/>
  <c r="T19" i="26"/>
  <c r="F19" i="26"/>
  <c r="Z21" i="14"/>
  <c r="R21" i="14"/>
  <c r="L21" i="14"/>
  <c r="X21" i="14"/>
  <c r="F21" i="14"/>
  <c r="AA21" i="14"/>
  <c r="D21" i="14"/>
  <c r="P21" i="14"/>
  <c r="U21" i="14"/>
  <c r="J21" i="14"/>
  <c r="O21" i="14"/>
  <c r="S21" i="14"/>
  <c r="M21" i="14"/>
  <c r="Y21" i="14"/>
  <c r="G21" i="14"/>
  <c r="E21" i="14"/>
  <c r="Q21" i="14"/>
  <c r="V21" i="14"/>
  <c r="X17" i="26"/>
  <c r="AA17" i="26"/>
  <c r="C17" i="26"/>
  <c r="E17" i="26"/>
  <c r="G17" i="26"/>
  <c r="J17" i="26"/>
  <c r="I17" i="26"/>
  <c r="O17" i="26"/>
  <c r="Z17" i="26"/>
  <c r="H17" i="26"/>
  <c r="K17" i="26"/>
  <c r="L17" i="26"/>
  <c r="P17" i="26"/>
  <c r="M17" i="26"/>
  <c r="T17" i="26"/>
  <c r="U17" i="26"/>
  <c r="S17" i="26"/>
  <c r="Q17" i="26"/>
  <c r="W17" i="26"/>
  <c r="V17" i="26"/>
  <c r="R17" i="26"/>
  <c r="P16" i="26"/>
  <c r="R16" i="26"/>
  <c r="AA16" i="26"/>
  <c r="F16" i="26"/>
  <c r="G16" i="26"/>
  <c r="H16" i="26"/>
  <c r="S16" i="26"/>
  <c r="X16" i="26"/>
  <c r="J16" i="26"/>
  <c r="U16" i="26"/>
  <c r="Z16" i="26"/>
  <c r="L16" i="26"/>
  <c r="C16" i="26"/>
  <c r="N16" i="26"/>
  <c r="K16" i="26"/>
  <c r="I16" i="26"/>
  <c r="E16" i="26"/>
  <c r="D16" i="26"/>
  <c r="Y16" i="26"/>
  <c r="O16" i="26"/>
  <c r="V16" i="26"/>
  <c r="Q16" i="26"/>
  <c r="N15" i="26"/>
  <c r="E15" i="26"/>
  <c r="V15" i="26"/>
  <c r="M15" i="26"/>
  <c r="I15" i="26"/>
  <c r="P15" i="26"/>
  <c r="G15" i="26"/>
  <c r="X15" i="26"/>
  <c r="J15" i="26"/>
  <c r="C15" i="26"/>
  <c r="U15" i="26"/>
  <c r="K15" i="26"/>
  <c r="D15" i="26"/>
  <c r="S15" i="26"/>
  <c r="R15" i="26"/>
  <c r="Y15" i="26"/>
  <c r="AA15" i="26"/>
  <c r="L15" i="26"/>
  <c r="W15" i="26"/>
  <c r="H15" i="26"/>
  <c r="Z15" i="26"/>
  <c r="F15" i="26"/>
  <c r="O15" i="26"/>
  <c r="Q15" i="26"/>
  <c r="V13" i="14"/>
  <c r="F13" i="14"/>
  <c r="S13" i="14"/>
  <c r="U13" i="14"/>
  <c r="L13" i="14"/>
  <c r="D13" i="14"/>
  <c r="M13" i="14"/>
  <c r="K13" i="14"/>
  <c r="P13" i="14"/>
  <c r="E13" i="14"/>
  <c r="W13" i="14"/>
  <c r="Z13" i="14"/>
  <c r="H13" i="14"/>
  <c r="C13" i="14"/>
  <c r="T13" i="14"/>
  <c r="O13" i="14"/>
  <c r="R13" i="14"/>
  <c r="Y13" i="14"/>
  <c r="I13" i="14"/>
  <c r="N13" i="14"/>
  <c r="X13" i="14"/>
  <c r="Q13" i="14"/>
  <c r="Z11" i="14"/>
  <c r="W11" i="14"/>
  <c r="U11" i="14"/>
  <c r="O11" i="14"/>
  <c r="H11" i="14"/>
  <c r="I11" i="14"/>
  <c r="T11" i="14"/>
  <c r="E11" i="14"/>
  <c r="Y11" i="14"/>
  <c r="R11" i="14"/>
  <c r="D9" i="26"/>
  <c r="J9" i="26"/>
  <c r="R9" i="26"/>
  <c r="P9" i="26"/>
  <c r="W9" i="26"/>
  <c r="U9" i="26"/>
  <c r="H9" i="26"/>
  <c r="O9" i="26"/>
  <c r="M9" i="26"/>
  <c r="G9" i="26"/>
  <c r="X9" i="26"/>
  <c r="R8" i="26"/>
  <c r="J8" i="26"/>
  <c r="W8" i="26"/>
  <c r="O8" i="26"/>
  <c r="G8" i="26"/>
  <c r="V8" i="26"/>
  <c r="N8" i="26"/>
  <c r="F8" i="26"/>
  <c r="Y8" i="26"/>
  <c r="S8" i="26"/>
  <c r="C8" i="26"/>
  <c r="P8" i="26"/>
  <c r="Z8" i="26"/>
  <c r="M8" i="26"/>
  <c r="K8" i="26"/>
  <c r="L8" i="26"/>
  <c r="AA8" i="26"/>
  <c r="X8" i="26"/>
  <c r="H8" i="26"/>
  <c r="T8" i="26"/>
  <c r="D8" i="26"/>
  <c r="U8" i="26"/>
  <c r="E8" i="26"/>
  <c r="Z7" i="26"/>
  <c r="J7" i="26"/>
  <c r="L7" i="26"/>
  <c r="D7" i="26"/>
  <c r="U7" i="26"/>
  <c r="G7" i="26"/>
  <c r="S7" i="26"/>
  <c r="F7" i="26"/>
  <c r="E7" i="26"/>
  <c r="M7" i="26"/>
  <c r="P7" i="26"/>
  <c r="O7" i="26"/>
  <c r="C7" i="26"/>
  <c r="X7" i="26"/>
  <c r="AA7" i="26"/>
  <c r="N7" i="26"/>
  <c r="T7" i="26"/>
  <c r="W7" i="26"/>
  <c r="K7" i="26"/>
  <c r="V7" i="26"/>
  <c r="H7" i="26"/>
  <c r="F6" i="26"/>
  <c r="D6" i="26"/>
  <c r="C6" i="26"/>
  <c r="X6" i="26"/>
  <c r="P6" i="26"/>
  <c r="H6" i="26"/>
  <c r="M6" i="26"/>
  <c r="Z6" i="26"/>
  <c r="E6" i="26"/>
  <c r="AA6" i="26"/>
  <c r="J6" i="26"/>
  <c r="T6" i="26"/>
  <c r="I6" i="26"/>
  <c r="W6" i="26"/>
  <c r="R6" i="26"/>
  <c r="O6" i="26"/>
  <c r="V6" i="26"/>
  <c r="G6" i="26"/>
  <c r="U6" i="26"/>
  <c r="Q4" i="26"/>
  <c r="F4" i="26"/>
  <c r="P4" i="26"/>
  <c r="D4" i="26"/>
  <c r="O4" i="26"/>
  <c r="U4" i="26"/>
  <c r="X4" i="26"/>
  <c r="T4" i="26"/>
  <c r="Y4" i="26"/>
  <c r="N4" i="26"/>
  <c r="L4" i="26"/>
  <c r="G4" i="26"/>
  <c r="W4" i="26"/>
  <c r="I4" i="26"/>
  <c r="V4" i="26"/>
  <c r="H4" i="26"/>
  <c r="Z4" i="26"/>
  <c r="R4" i="26"/>
  <c r="AA4" i="26"/>
  <c r="J4" i="26"/>
  <c r="S4" i="26"/>
  <c r="E4" i="26"/>
  <c r="M4" i="26"/>
  <c r="K4" i="26"/>
  <c r="C4" i="26"/>
  <c r="I3" i="26"/>
  <c r="R3" i="26"/>
  <c r="X3" i="26"/>
  <c r="Y3" i="26"/>
  <c r="P3" i="26"/>
  <c r="H3" i="26"/>
  <c r="V3" i="26"/>
  <c r="U3" i="26"/>
  <c r="N3" i="26"/>
  <c r="M3" i="26"/>
  <c r="F3" i="26"/>
  <c r="E3" i="26"/>
  <c r="J3" i="26"/>
  <c r="T3" i="26"/>
  <c r="Z3" i="26"/>
  <c r="W3" i="26"/>
  <c r="S3" i="26"/>
  <c r="O3" i="26"/>
  <c r="L3" i="26"/>
  <c r="K3" i="26"/>
  <c r="C3" i="26"/>
  <c r="G3" i="26"/>
  <c r="AA3" i="26"/>
  <c r="D3" i="26"/>
  <c r="F7" i="14"/>
  <c r="U7" i="14"/>
  <c r="E7" i="14"/>
  <c r="L7" i="14"/>
  <c r="M7" i="14"/>
  <c r="D7" i="14"/>
  <c r="AA7" i="14"/>
  <c r="T7" i="14"/>
  <c r="K7" i="14"/>
  <c r="S7" i="14"/>
  <c r="T3" i="14"/>
  <c r="N3" i="14"/>
  <c r="C3" i="14"/>
  <c r="V3" i="14"/>
  <c r="G3" i="14"/>
  <c r="H3" i="14"/>
  <c r="J3" i="14"/>
  <c r="O3" i="14"/>
  <c r="P3" i="14"/>
  <c r="I3" i="14"/>
  <c r="R3" i="14"/>
  <c r="K3" i="14"/>
  <c r="E3" i="14"/>
  <c r="D36" i="14"/>
  <c r="L36" i="14"/>
  <c r="T36" i="14"/>
  <c r="E36" i="14"/>
  <c r="M36" i="14"/>
  <c r="U36" i="14"/>
  <c r="C36" i="14"/>
  <c r="F36" i="14"/>
  <c r="N36" i="14"/>
  <c r="V36" i="14"/>
  <c r="G36" i="14"/>
  <c r="O36" i="14"/>
  <c r="W36" i="14"/>
  <c r="H36" i="14"/>
  <c r="P36" i="14"/>
  <c r="X36" i="14"/>
  <c r="J36" i="14"/>
  <c r="R36" i="14"/>
  <c r="Z36" i="14"/>
  <c r="K36" i="14"/>
  <c r="S36" i="14"/>
  <c r="AA36" i="14"/>
  <c r="Y36" i="14"/>
  <c r="I36" i="14"/>
  <c r="Q36" i="14"/>
  <c r="E14" i="14"/>
  <c r="F14" i="14"/>
  <c r="D14" i="14"/>
  <c r="N14" i="14"/>
  <c r="V14" i="14"/>
  <c r="G14" i="14"/>
  <c r="O14" i="14"/>
  <c r="W14" i="14"/>
  <c r="C14" i="14"/>
  <c r="H14" i="14"/>
  <c r="P14" i="14"/>
  <c r="X14" i="14"/>
  <c r="I14" i="14"/>
  <c r="Q14" i="14"/>
  <c r="Y14" i="14"/>
  <c r="J14" i="14"/>
  <c r="R14" i="14"/>
  <c r="Z14" i="14"/>
  <c r="K14" i="14"/>
  <c r="S14" i="14"/>
  <c r="AA14" i="14"/>
  <c r="L14" i="14"/>
  <c r="T14" i="14"/>
  <c r="M14" i="14"/>
  <c r="U14" i="14"/>
  <c r="C39" i="4"/>
  <c r="C40" i="4"/>
  <c r="C41" i="4"/>
  <c r="C42" i="4"/>
  <c r="C43" i="4"/>
  <c r="C59" i="19"/>
  <c r="A30" i="19" l="1"/>
  <c r="D7" i="19" l="1"/>
  <c r="E7" i="19"/>
  <c r="F7" i="19"/>
  <c r="G7" i="19"/>
  <c r="H7" i="19"/>
  <c r="I7" i="19"/>
  <c r="J7" i="19"/>
  <c r="K7" i="19"/>
  <c r="L7" i="19"/>
  <c r="M7" i="19"/>
  <c r="N7" i="19"/>
  <c r="O7" i="19"/>
  <c r="P7" i="19"/>
  <c r="Q7" i="19"/>
  <c r="R7" i="19"/>
  <c r="S7" i="19"/>
  <c r="T7" i="19"/>
  <c r="U7" i="19"/>
  <c r="V7" i="19"/>
  <c r="W7" i="19"/>
  <c r="X7" i="19"/>
  <c r="Y7" i="19"/>
  <c r="Z7" i="19"/>
  <c r="AA7" i="19"/>
  <c r="D8" i="19"/>
  <c r="E8" i="19"/>
  <c r="F8" i="19"/>
  <c r="G8" i="19"/>
  <c r="H8" i="19"/>
  <c r="I8" i="19"/>
  <c r="J8" i="19"/>
  <c r="K8" i="19"/>
  <c r="L8" i="19"/>
  <c r="M8" i="19"/>
  <c r="N8" i="19"/>
  <c r="O8" i="19"/>
  <c r="P8" i="19"/>
  <c r="Q8" i="19"/>
  <c r="R8" i="19"/>
  <c r="S8" i="19"/>
  <c r="T8" i="19"/>
  <c r="U8" i="19"/>
  <c r="V8" i="19"/>
  <c r="W8" i="19"/>
  <c r="X8" i="19"/>
  <c r="Y8" i="19"/>
  <c r="Z8" i="19"/>
  <c r="AA8" i="19"/>
  <c r="D9" i="19"/>
  <c r="E9" i="19"/>
  <c r="F9" i="19"/>
  <c r="G9" i="19"/>
  <c r="H9" i="19"/>
  <c r="I9" i="19"/>
  <c r="J9" i="19"/>
  <c r="K9" i="19"/>
  <c r="L9" i="19"/>
  <c r="M9" i="19"/>
  <c r="N9" i="19"/>
  <c r="O9" i="19"/>
  <c r="P9" i="19"/>
  <c r="Q9" i="19"/>
  <c r="R9" i="19"/>
  <c r="S9" i="19"/>
  <c r="T9" i="19"/>
  <c r="U9" i="19"/>
  <c r="V9" i="19"/>
  <c r="W9" i="19"/>
  <c r="X9" i="19"/>
  <c r="Y9" i="19"/>
  <c r="Z9" i="19"/>
  <c r="AA9" i="19"/>
  <c r="D10" i="19"/>
  <c r="E10" i="19"/>
  <c r="F10" i="19"/>
  <c r="G10" i="19"/>
  <c r="H10" i="19"/>
  <c r="I10" i="19"/>
  <c r="J10" i="19"/>
  <c r="K10" i="19"/>
  <c r="L10" i="19"/>
  <c r="M10" i="19"/>
  <c r="N10" i="19"/>
  <c r="O10" i="19"/>
  <c r="P10" i="19"/>
  <c r="Q10" i="19"/>
  <c r="R10" i="19"/>
  <c r="S10" i="19"/>
  <c r="T10" i="19"/>
  <c r="U10" i="19"/>
  <c r="V10" i="19"/>
  <c r="W10" i="19"/>
  <c r="X10" i="19"/>
  <c r="Y10" i="19"/>
  <c r="Z10" i="19"/>
  <c r="AA10" i="19"/>
  <c r="C8" i="19"/>
  <c r="C9" i="19"/>
  <c r="C10" i="19"/>
  <c r="C7" i="19"/>
  <c r="D6" i="19"/>
  <c r="E6" i="19"/>
  <c r="F6" i="19"/>
  <c r="G6" i="19"/>
  <c r="H6" i="19"/>
  <c r="I6" i="19"/>
  <c r="J6" i="19"/>
  <c r="K6" i="19"/>
  <c r="L6" i="19"/>
  <c r="M6" i="19"/>
  <c r="N6" i="19"/>
  <c r="O6" i="19"/>
  <c r="P6" i="19"/>
  <c r="Q6" i="19"/>
  <c r="R6" i="19"/>
  <c r="S6" i="19"/>
  <c r="T6" i="19"/>
  <c r="U6" i="19"/>
  <c r="V6" i="19"/>
  <c r="W6" i="19"/>
  <c r="X6" i="19"/>
  <c r="Y6" i="19"/>
  <c r="Z6" i="19"/>
  <c r="AA6" i="19"/>
  <c r="C6" i="19"/>
  <c r="D5" i="19"/>
  <c r="E5" i="19"/>
  <c r="F5" i="19"/>
  <c r="G5" i="19"/>
  <c r="H5" i="19"/>
  <c r="I5" i="19"/>
  <c r="J5" i="19"/>
  <c r="K5" i="19"/>
  <c r="L5" i="19"/>
  <c r="M5" i="19"/>
  <c r="N5" i="19"/>
  <c r="O5" i="19"/>
  <c r="P5" i="19"/>
  <c r="Q5" i="19"/>
  <c r="R5" i="19"/>
  <c r="S5" i="19"/>
  <c r="T5" i="19"/>
  <c r="U5" i="19"/>
  <c r="V5" i="19"/>
  <c r="W5" i="19"/>
  <c r="X5" i="19"/>
  <c r="Y5" i="19"/>
  <c r="Z5" i="19"/>
  <c r="AA5" i="19"/>
  <c r="C5" i="19"/>
  <c r="D4" i="19"/>
  <c r="E4" i="19"/>
  <c r="F4" i="19"/>
  <c r="G4" i="19"/>
  <c r="H4" i="19"/>
  <c r="I4" i="19"/>
  <c r="J4" i="19"/>
  <c r="K4" i="19"/>
  <c r="L4" i="19"/>
  <c r="M4" i="19"/>
  <c r="N4" i="19"/>
  <c r="O4" i="19"/>
  <c r="P4" i="19"/>
  <c r="Q4" i="19"/>
  <c r="R4" i="19"/>
  <c r="S4" i="19"/>
  <c r="T4" i="19"/>
  <c r="U4" i="19"/>
  <c r="V4" i="19"/>
  <c r="W4" i="19"/>
  <c r="X4" i="19"/>
  <c r="Y4" i="19"/>
  <c r="Z4" i="19"/>
  <c r="AA4" i="19"/>
  <c r="C4" i="19"/>
  <c r="D3" i="19"/>
  <c r="E3" i="19"/>
  <c r="F3" i="19"/>
  <c r="G3" i="19"/>
  <c r="H3" i="19"/>
  <c r="I3" i="19"/>
  <c r="J3" i="19"/>
  <c r="K3" i="19"/>
  <c r="L3" i="19"/>
  <c r="M3" i="19"/>
  <c r="N3" i="19"/>
  <c r="O3" i="19"/>
  <c r="P3" i="19"/>
  <c r="Q3" i="19"/>
  <c r="R3" i="19"/>
  <c r="S3" i="19"/>
  <c r="T3" i="19"/>
  <c r="U3" i="19"/>
  <c r="V3" i="19"/>
  <c r="W3" i="19"/>
  <c r="X3" i="19"/>
  <c r="Y3" i="19"/>
  <c r="Z3" i="19"/>
  <c r="AA3" i="19"/>
  <c r="C3" i="19"/>
  <c r="W190" i="19" l="1"/>
  <c r="W198" i="19"/>
  <c r="W91" i="19"/>
  <c r="W75" i="19"/>
  <c r="W197" i="19"/>
  <c r="W90" i="19"/>
  <c r="W82" i="19"/>
  <c r="W189" i="19"/>
  <c r="W196" i="19"/>
  <c r="W89" i="19"/>
  <c r="W74" i="19"/>
  <c r="W81" i="19"/>
  <c r="W192" i="19"/>
  <c r="W86" i="19"/>
  <c r="W191" i="19"/>
  <c r="W93" i="19"/>
  <c r="W35" i="19"/>
  <c r="W241" i="19" s="1"/>
  <c r="W193" i="19"/>
  <c r="W88" i="19"/>
  <c r="W79" i="19"/>
  <c r="W34" i="19"/>
  <c r="W240" i="19" s="1"/>
  <c r="W194" i="19"/>
  <c r="W92" i="19"/>
  <c r="W33" i="19"/>
  <c r="W239" i="19" s="1"/>
  <c r="W41" i="19"/>
  <c r="W247" i="19" s="1"/>
  <c r="W95" i="19"/>
  <c r="W83" i="19"/>
  <c r="W39" i="19"/>
  <c r="W245" i="19" s="1"/>
  <c r="W195" i="19"/>
  <c r="W77" i="19"/>
  <c r="W38" i="19"/>
  <c r="W244" i="19" s="1"/>
  <c r="W40" i="19"/>
  <c r="W246" i="19" s="1"/>
  <c r="W36" i="19"/>
  <c r="W242" i="19" s="1"/>
  <c r="W94" i="19"/>
  <c r="W80" i="19"/>
  <c r="W32" i="19"/>
  <c r="W238" i="19" s="1"/>
  <c r="W76" i="19"/>
  <c r="W87" i="19"/>
  <c r="W37" i="19"/>
  <c r="W243" i="19" s="1"/>
  <c r="W78" i="19"/>
  <c r="N197" i="19"/>
  <c r="N90" i="19"/>
  <c r="N82" i="19"/>
  <c r="N189" i="19"/>
  <c r="N196" i="19"/>
  <c r="N89" i="19"/>
  <c r="N74" i="19"/>
  <c r="N81" i="19"/>
  <c r="N195" i="19"/>
  <c r="N88" i="19"/>
  <c r="N80" i="19"/>
  <c r="N191" i="19"/>
  <c r="N190" i="19"/>
  <c r="N91" i="19"/>
  <c r="N94" i="19"/>
  <c r="N34" i="19"/>
  <c r="N240" i="19" s="1"/>
  <c r="N87" i="19"/>
  <c r="N76" i="19"/>
  <c r="N33" i="19"/>
  <c r="N239" i="19" s="1"/>
  <c r="N41" i="19"/>
  <c r="N247" i="19" s="1"/>
  <c r="N93" i="19"/>
  <c r="N32" i="19"/>
  <c r="N238" i="19" s="1"/>
  <c r="N40" i="19"/>
  <c r="N246" i="19" s="1"/>
  <c r="N198" i="19"/>
  <c r="N92" i="19"/>
  <c r="N38" i="19"/>
  <c r="N244" i="19" s="1"/>
  <c r="N192" i="19"/>
  <c r="N193" i="19"/>
  <c r="N194" i="19"/>
  <c r="N78" i="19"/>
  <c r="N37" i="19"/>
  <c r="N243" i="19" s="1"/>
  <c r="N77" i="19"/>
  <c r="N83" i="19"/>
  <c r="N36" i="19"/>
  <c r="N242" i="19" s="1"/>
  <c r="N86" i="19"/>
  <c r="N35" i="19"/>
  <c r="N241" i="19" s="1"/>
  <c r="N79" i="19"/>
  <c r="N95" i="19"/>
  <c r="N39" i="19"/>
  <c r="N245" i="19" s="1"/>
  <c r="N75" i="19"/>
  <c r="G190" i="19"/>
  <c r="G198" i="19"/>
  <c r="G91" i="19"/>
  <c r="G75" i="19"/>
  <c r="G83" i="19"/>
  <c r="G197" i="19"/>
  <c r="G90" i="19"/>
  <c r="G82" i="19"/>
  <c r="G189" i="19"/>
  <c r="G196" i="19"/>
  <c r="G89" i="19"/>
  <c r="G74" i="19"/>
  <c r="G81" i="19"/>
  <c r="G192" i="19"/>
  <c r="G86" i="19"/>
  <c r="G191" i="19"/>
  <c r="G92" i="19"/>
  <c r="G35" i="19"/>
  <c r="G241" i="19" s="1"/>
  <c r="G88" i="19"/>
  <c r="G78" i="19"/>
  <c r="G34" i="19"/>
  <c r="G240" i="19" s="1"/>
  <c r="G194" i="19"/>
  <c r="G95" i="19"/>
  <c r="G33" i="19"/>
  <c r="G239" i="19" s="1"/>
  <c r="G41" i="19"/>
  <c r="G247" i="19" s="1"/>
  <c r="G193" i="19"/>
  <c r="G94" i="19"/>
  <c r="G39" i="19"/>
  <c r="G245" i="19" s="1"/>
  <c r="G195" i="19"/>
  <c r="G76" i="19"/>
  <c r="G80" i="19"/>
  <c r="G38" i="19"/>
  <c r="G244" i="19" s="1"/>
  <c r="G36" i="19"/>
  <c r="G242" i="19" s="1"/>
  <c r="G37" i="19"/>
  <c r="G243" i="19" s="1"/>
  <c r="G77" i="19"/>
  <c r="G79" i="19"/>
  <c r="G40" i="19"/>
  <c r="G246" i="19" s="1"/>
  <c r="G87" i="19"/>
  <c r="G93" i="19"/>
  <c r="G32" i="19"/>
  <c r="G238" i="19" s="1"/>
  <c r="V197" i="19"/>
  <c r="V90" i="19"/>
  <c r="V82" i="19"/>
  <c r="V189" i="19"/>
  <c r="V196" i="19"/>
  <c r="V89" i="19"/>
  <c r="V74" i="19"/>
  <c r="V81" i="19"/>
  <c r="V195" i="19"/>
  <c r="V88" i="19"/>
  <c r="V80" i="19"/>
  <c r="V191" i="19"/>
  <c r="V190" i="19"/>
  <c r="V192" i="19"/>
  <c r="V193" i="19"/>
  <c r="V198" i="19"/>
  <c r="V75" i="19"/>
  <c r="V79" i="19"/>
  <c r="V34" i="19"/>
  <c r="V240" i="19" s="1"/>
  <c r="V95" i="19"/>
  <c r="V194" i="19"/>
  <c r="V92" i="19"/>
  <c r="V33" i="19"/>
  <c r="V239" i="19" s="1"/>
  <c r="V41" i="19"/>
  <c r="V247" i="19" s="1"/>
  <c r="V86" i="19"/>
  <c r="V78" i="19"/>
  <c r="V32" i="19"/>
  <c r="V238" i="19" s="1"/>
  <c r="V40" i="19"/>
  <c r="V246" i="19" s="1"/>
  <c r="V91" i="19"/>
  <c r="V77" i="19"/>
  <c r="V38" i="19"/>
  <c r="V244" i="19" s="1"/>
  <c r="V87" i="19"/>
  <c r="V94" i="19"/>
  <c r="V37" i="19"/>
  <c r="V243" i="19" s="1"/>
  <c r="V36" i="19"/>
  <c r="V242" i="19" s="1"/>
  <c r="V83" i="19"/>
  <c r="V93" i="19"/>
  <c r="V76" i="19"/>
  <c r="V35" i="19"/>
  <c r="V241" i="19" s="1"/>
  <c r="V39" i="19"/>
  <c r="V245" i="19" s="1"/>
  <c r="U189" i="19"/>
  <c r="U196" i="19"/>
  <c r="U89" i="19"/>
  <c r="U74" i="19"/>
  <c r="U81" i="19"/>
  <c r="U195" i="19"/>
  <c r="U88" i="19"/>
  <c r="U80" i="19"/>
  <c r="U194" i="19"/>
  <c r="U87" i="19"/>
  <c r="U95" i="19"/>
  <c r="U79" i="19"/>
  <c r="U190" i="19"/>
  <c r="U198" i="19"/>
  <c r="U91" i="19"/>
  <c r="U90" i="19"/>
  <c r="U92" i="19"/>
  <c r="U33" i="19"/>
  <c r="U239" i="19" s="1"/>
  <c r="U41" i="19"/>
  <c r="U247" i="19" s="1"/>
  <c r="U78" i="19"/>
  <c r="U32" i="19"/>
  <c r="U238" i="19" s="1"/>
  <c r="U40" i="19"/>
  <c r="U246" i="19" s="1"/>
  <c r="U86" i="19"/>
  <c r="U83" i="19"/>
  <c r="U39" i="19"/>
  <c r="U245" i="19" s="1"/>
  <c r="U197" i="19"/>
  <c r="U94" i="19"/>
  <c r="U82" i="19"/>
  <c r="U37" i="19"/>
  <c r="U243" i="19" s="1"/>
  <c r="U76" i="19"/>
  <c r="U36" i="19"/>
  <c r="U242" i="19" s="1"/>
  <c r="U75" i="19"/>
  <c r="U193" i="19"/>
  <c r="U77" i="19"/>
  <c r="U38" i="19"/>
  <c r="U244" i="19" s="1"/>
  <c r="U192" i="19"/>
  <c r="U34" i="19"/>
  <c r="U240" i="19" s="1"/>
  <c r="U35" i="19"/>
  <c r="U241" i="19" s="1"/>
  <c r="U191" i="19"/>
  <c r="U93" i="19"/>
  <c r="S194" i="19"/>
  <c r="S87" i="19"/>
  <c r="S95" i="19"/>
  <c r="S79" i="19"/>
  <c r="S193" i="19"/>
  <c r="S94" i="19"/>
  <c r="S78" i="19"/>
  <c r="S192" i="19"/>
  <c r="S86" i="19"/>
  <c r="S93" i="19"/>
  <c r="S77" i="19"/>
  <c r="S189" i="19"/>
  <c r="S196" i="19"/>
  <c r="S89" i="19"/>
  <c r="S88" i="19"/>
  <c r="S74" i="19"/>
  <c r="S83" i="19"/>
  <c r="S39" i="19"/>
  <c r="S245" i="19" s="1"/>
  <c r="S38" i="19"/>
  <c r="S244" i="19" s="1"/>
  <c r="S91" i="19"/>
  <c r="S82" i="19"/>
  <c r="S37" i="19"/>
  <c r="S243" i="19" s="1"/>
  <c r="S197" i="19"/>
  <c r="S195" i="19"/>
  <c r="S81" i="19"/>
  <c r="S35" i="19"/>
  <c r="S241" i="19" s="1"/>
  <c r="S190" i="19"/>
  <c r="S191" i="19"/>
  <c r="S75" i="19"/>
  <c r="S34" i="19"/>
  <c r="S240" i="19" s="1"/>
  <c r="S33" i="19"/>
  <c r="S239" i="19" s="1"/>
  <c r="S80" i="19"/>
  <c r="S90" i="19"/>
  <c r="S198" i="19"/>
  <c r="S92" i="19"/>
  <c r="S32" i="19"/>
  <c r="S238" i="19" s="1"/>
  <c r="S41" i="19"/>
  <c r="S247" i="19" s="1"/>
  <c r="S76" i="19"/>
  <c r="S40" i="19"/>
  <c r="S246" i="19" s="1"/>
  <c r="S36" i="19"/>
  <c r="S242" i="19" s="1"/>
  <c r="L195" i="19"/>
  <c r="L88" i="19"/>
  <c r="L80" i="19"/>
  <c r="L194" i="19"/>
  <c r="L87" i="19"/>
  <c r="L95" i="19"/>
  <c r="L79" i="19"/>
  <c r="L193" i="19"/>
  <c r="L94" i="19"/>
  <c r="L78" i="19"/>
  <c r="L197" i="19"/>
  <c r="L90" i="19"/>
  <c r="L189" i="19"/>
  <c r="L89" i="19"/>
  <c r="L93" i="19"/>
  <c r="L81" i="19"/>
  <c r="L32" i="19"/>
  <c r="L238" i="19" s="1"/>
  <c r="L40" i="19"/>
  <c r="L246" i="19" s="1"/>
  <c r="L192" i="19"/>
  <c r="L198" i="19"/>
  <c r="L75" i="19"/>
  <c r="L39" i="19"/>
  <c r="L245" i="19" s="1"/>
  <c r="L190" i="19"/>
  <c r="L92" i="19"/>
  <c r="L38" i="19"/>
  <c r="L244" i="19" s="1"/>
  <c r="L191" i="19"/>
  <c r="L196" i="19"/>
  <c r="L74" i="19"/>
  <c r="L83" i="19"/>
  <c r="L36" i="19"/>
  <c r="L242" i="19" s="1"/>
  <c r="L86" i="19"/>
  <c r="L77" i="19"/>
  <c r="L35" i="19"/>
  <c r="L241" i="19" s="1"/>
  <c r="L33" i="19"/>
  <c r="L239" i="19" s="1"/>
  <c r="L34" i="19"/>
  <c r="L240" i="19" s="1"/>
  <c r="L37" i="19"/>
  <c r="L243" i="19" s="1"/>
  <c r="L76" i="19"/>
  <c r="L82" i="19"/>
  <c r="L41" i="19"/>
  <c r="L247" i="19" s="1"/>
  <c r="L91" i="19"/>
  <c r="AA194" i="19"/>
  <c r="AA87" i="19"/>
  <c r="AA95" i="19"/>
  <c r="AA79" i="19"/>
  <c r="AA193" i="19"/>
  <c r="AA94" i="19"/>
  <c r="AA78" i="19"/>
  <c r="AA192" i="19"/>
  <c r="AA86" i="19"/>
  <c r="AA93" i="19"/>
  <c r="AA77" i="19"/>
  <c r="AA189" i="19"/>
  <c r="AA196" i="19"/>
  <c r="AA89" i="19"/>
  <c r="AA190" i="19"/>
  <c r="AA191" i="19"/>
  <c r="AA195" i="19"/>
  <c r="AA76" i="19"/>
  <c r="AA83" i="19"/>
  <c r="AA39" i="19"/>
  <c r="AA245" i="19" s="1"/>
  <c r="AA90" i="19"/>
  <c r="AA81" i="19"/>
  <c r="AA38" i="19"/>
  <c r="AA244" i="19" s="1"/>
  <c r="AA92" i="19"/>
  <c r="AA198" i="19"/>
  <c r="AA75" i="19"/>
  <c r="AA37" i="19"/>
  <c r="AA243" i="19" s="1"/>
  <c r="AA88" i="19"/>
  <c r="AA35" i="19"/>
  <c r="AA241" i="19" s="1"/>
  <c r="AA74" i="19"/>
  <c r="AA34" i="19"/>
  <c r="AA240" i="19" s="1"/>
  <c r="AA91" i="19"/>
  <c r="AA40" i="19"/>
  <c r="AA246" i="19" s="1"/>
  <c r="AA41" i="19"/>
  <c r="AA247" i="19" s="1"/>
  <c r="AA197" i="19"/>
  <c r="AA32" i="19"/>
  <c r="AA238" i="19" s="1"/>
  <c r="AA82" i="19"/>
  <c r="AA36" i="19"/>
  <c r="AA242" i="19" s="1"/>
  <c r="AA80" i="19"/>
  <c r="AA33" i="19"/>
  <c r="AA239" i="19" s="1"/>
  <c r="J193" i="19"/>
  <c r="J94" i="19"/>
  <c r="J78" i="19"/>
  <c r="J192" i="19"/>
  <c r="J86" i="19"/>
  <c r="J93" i="19"/>
  <c r="J77" i="19"/>
  <c r="J191" i="19"/>
  <c r="J92" i="19"/>
  <c r="J76" i="19"/>
  <c r="J195" i="19"/>
  <c r="J88" i="19"/>
  <c r="J194" i="19"/>
  <c r="J87" i="19"/>
  <c r="J80" i="19"/>
  <c r="J38" i="19"/>
  <c r="J244" i="19" s="1"/>
  <c r="J190" i="19"/>
  <c r="J198" i="19"/>
  <c r="J37" i="19"/>
  <c r="J243" i="19" s="1"/>
  <c r="J189" i="19"/>
  <c r="J90" i="19"/>
  <c r="J74" i="19"/>
  <c r="J79" i="19"/>
  <c r="J83" i="19"/>
  <c r="J36" i="19"/>
  <c r="J242" i="19" s="1"/>
  <c r="J196" i="19"/>
  <c r="J82" i="19"/>
  <c r="J34" i="19"/>
  <c r="J240" i="19" s="1"/>
  <c r="J91" i="19"/>
  <c r="J95" i="19"/>
  <c r="J33" i="19"/>
  <c r="J239" i="19" s="1"/>
  <c r="J41" i="19"/>
  <c r="J247" i="19" s="1"/>
  <c r="J35" i="19"/>
  <c r="J241" i="19" s="1"/>
  <c r="J40" i="19"/>
  <c r="J246" i="19" s="1"/>
  <c r="J89" i="19"/>
  <c r="J197" i="19"/>
  <c r="J39" i="19"/>
  <c r="J245" i="19" s="1"/>
  <c r="J75" i="19"/>
  <c r="J81" i="19"/>
  <c r="J32" i="19"/>
  <c r="J238" i="19" s="1"/>
  <c r="D196" i="19"/>
  <c r="D89" i="19"/>
  <c r="D81" i="19"/>
  <c r="D195" i="19"/>
  <c r="D88" i="19"/>
  <c r="D80" i="19"/>
  <c r="D194" i="19"/>
  <c r="D95" i="19"/>
  <c r="D79" i="19"/>
  <c r="D198" i="19"/>
  <c r="D91" i="19"/>
  <c r="D90" i="19"/>
  <c r="D83" i="19"/>
  <c r="D33" i="19"/>
  <c r="D41" i="19"/>
  <c r="D247" i="19" s="1"/>
  <c r="D191" i="19"/>
  <c r="D192" i="19"/>
  <c r="D193" i="19"/>
  <c r="D77" i="19"/>
  <c r="D32" i="19"/>
  <c r="D40" i="19"/>
  <c r="D246" i="19" s="1"/>
  <c r="D94" i="19"/>
  <c r="D82" i="19"/>
  <c r="D39" i="19"/>
  <c r="D245" i="19" s="1"/>
  <c r="D197" i="19"/>
  <c r="D93" i="19"/>
  <c r="D37" i="19"/>
  <c r="D243" i="19" s="1"/>
  <c r="D36" i="19"/>
  <c r="D242" i="19" s="1"/>
  <c r="D76" i="19"/>
  <c r="D38" i="19"/>
  <c r="D244" i="19" s="1"/>
  <c r="D92" i="19"/>
  <c r="D35" i="19"/>
  <c r="D241" i="19" s="1"/>
  <c r="D78" i="19"/>
  <c r="D34" i="19"/>
  <c r="D240" i="19" s="1"/>
  <c r="R193" i="19"/>
  <c r="R94" i="19"/>
  <c r="R78" i="19"/>
  <c r="R192" i="19"/>
  <c r="R86" i="19"/>
  <c r="R93" i="19"/>
  <c r="R77" i="19"/>
  <c r="R191" i="19"/>
  <c r="R92" i="19"/>
  <c r="R76" i="19"/>
  <c r="R195" i="19"/>
  <c r="R88" i="19"/>
  <c r="R194" i="19"/>
  <c r="R38" i="19"/>
  <c r="R244" i="19" s="1"/>
  <c r="R89" i="19"/>
  <c r="R91" i="19"/>
  <c r="R82" i="19"/>
  <c r="R37" i="19"/>
  <c r="R243" i="19" s="1"/>
  <c r="R197" i="19"/>
  <c r="R95" i="19"/>
  <c r="R36" i="19"/>
  <c r="R242" i="19" s="1"/>
  <c r="R190" i="19"/>
  <c r="R87" i="19"/>
  <c r="R75" i="19"/>
  <c r="R34" i="19"/>
  <c r="R240" i="19" s="1"/>
  <c r="R189" i="19"/>
  <c r="R198" i="19"/>
  <c r="R80" i="19"/>
  <c r="R33" i="19"/>
  <c r="R239" i="19" s="1"/>
  <c r="R41" i="19"/>
  <c r="R247" i="19" s="1"/>
  <c r="R196" i="19"/>
  <c r="R74" i="19"/>
  <c r="R83" i="19"/>
  <c r="R32" i="19"/>
  <c r="R238" i="19" s="1"/>
  <c r="R40" i="19"/>
  <c r="R246" i="19" s="1"/>
  <c r="R35" i="19"/>
  <c r="R241" i="19" s="1"/>
  <c r="R81" i="19"/>
  <c r="R39" i="19"/>
  <c r="R245" i="19" s="1"/>
  <c r="R90" i="19"/>
  <c r="R79" i="19"/>
  <c r="Q192" i="19"/>
  <c r="Q86" i="19"/>
  <c r="Q93" i="19"/>
  <c r="Q77" i="19"/>
  <c r="Q191" i="19"/>
  <c r="Q92" i="19"/>
  <c r="Q76" i="19"/>
  <c r="Q190" i="19"/>
  <c r="Q198" i="19"/>
  <c r="Q91" i="19"/>
  <c r="Q75" i="19"/>
  <c r="Q83" i="19"/>
  <c r="Q194" i="19"/>
  <c r="Q87" i="19"/>
  <c r="Q193" i="19"/>
  <c r="Q78" i="19"/>
  <c r="Q82" i="19"/>
  <c r="Q37" i="19"/>
  <c r="Q243" i="19" s="1"/>
  <c r="Q195" i="19"/>
  <c r="Q197" i="19"/>
  <c r="Q95" i="19"/>
  <c r="Q36" i="19"/>
  <c r="Q242" i="19" s="1"/>
  <c r="Q94" i="19"/>
  <c r="Q89" i="19"/>
  <c r="Q81" i="19"/>
  <c r="Q35" i="19"/>
  <c r="Q241" i="19" s="1"/>
  <c r="Q189" i="19"/>
  <c r="Q80" i="19"/>
  <c r="Q33" i="19"/>
  <c r="Q239" i="19" s="1"/>
  <c r="Q41" i="19"/>
  <c r="Q247" i="19" s="1"/>
  <c r="Q90" i="19"/>
  <c r="Q32" i="19"/>
  <c r="Q238" i="19" s="1"/>
  <c r="Q40" i="19"/>
  <c r="Q246" i="19" s="1"/>
  <c r="Q196" i="19"/>
  <c r="Q74" i="19"/>
  <c r="Q34" i="19"/>
  <c r="Q240" i="19" s="1"/>
  <c r="Q79" i="19"/>
  <c r="Q39" i="19"/>
  <c r="Q245" i="19" s="1"/>
  <c r="Q38" i="19"/>
  <c r="Q244" i="19" s="1"/>
  <c r="Q88" i="19"/>
  <c r="O190" i="19"/>
  <c r="O198" i="19"/>
  <c r="O91" i="19"/>
  <c r="O75" i="19"/>
  <c r="O83" i="19"/>
  <c r="O197" i="19"/>
  <c r="O90" i="19"/>
  <c r="O82" i="19"/>
  <c r="O189" i="19"/>
  <c r="O196" i="19"/>
  <c r="O89" i="19"/>
  <c r="O74" i="19"/>
  <c r="O81" i="19"/>
  <c r="O192" i="19"/>
  <c r="O86" i="19"/>
  <c r="O191" i="19"/>
  <c r="O77" i="19"/>
  <c r="O35" i="19"/>
  <c r="O241" i="19" s="1"/>
  <c r="O195" i="19"/>
  <c r="O94" i="19"/>
  <c r="O34" i="19"/>
  <c r="O240" i="19" s="1"/>
  <c r="O87" i="19"/>
  <c r="O76" i="19"/>
  <c r="O80" i="19"/>
  <c r="O33" i="19"/>
  <c r="O239" i="19" s="1"/>
  <c r="O41" i="19"/>
  <c r="O247" i="19" s="1"/>
  <c r="O93" i="19"/>
  <c r="O79" i="19"/>
  <c r="O39" i="19"/>
  <c r="O245" i="19" s="1"/>
  <c r="O88" i="19"/>
  <c r="O92" i="19"/>
  <c r="O38" i="19"/>
  <c r="O244" i="19" s="1"/>
  <c r="O193" i="19"/>
  <c r="O32" i="19"/>
  <c r="O238" i="19" s="1"/>
  <c r="O37" i="19"/>
  <c r="O243" i="19" s="1"/>
  <c r="O95" i="19"/>
  <c r="O194" i="19"/>
  <c r="O36" i="19"/>
  <c r="O242" i="19" s="1"/>
  <c r="O78" i="19"/>
  <c r="O40" i="19"/>
  <c r="O246" i="19" s="1"/>
  <c r="F197" i="19"/>
  <c r="F90" i="19"/>
  <c r="F82" i="19"/>
  <c r="F189" i="19"/>
  <c r="F196" i="19"/>
  <c r="F89" i="19"/>
  <c r="F74" i="19"/>
  <c r="F81" i="19"/>
  <c r="F195" i="19"/>
  <c r="F88" i="19"/>
  <c r="F80" i="19"/>
  <c r="F191" i="19"/>
  <c r="F92" i="19"/>
  <c r="F190" i="19"/>
  <c r="F198" i="19"/>
  <c r="F78" i="19"/>
  <c r="F34" i="19"/>
  <c r="F240" i="19" s="1"/>
  <c r="F94" i="19"/>
  <c r="F95" i="19"/>
  <c r="F83" i="19"/>
  <c r="F33" i="19"/>
  <c r="F239" i="19" s="1"/>
  <c r="F41" i="19"/>
  <c r="F247" i="19" s="1"/>
  <c r="F192" i="19"/>
  <c r="F193" i="19"/>
  <c r="F194" i="19"/>
  <c r="F77" i="19"/>
  <c r="F32" i="19"/>
  <c r="F238" i="19" s="1"/>
  <c r="F40" i="19"/>
  <c r="F246" i="19" s="1"/>
  <c r="F86" i="19"/>
  <c r="F91" i="19"/>
  <c r="F76" i="19"/>
  <c r="F38" i="19"/>
  <c r="F244" i="19" s="1"/>
  <c r="F87" i="19"/>
  <c r="F93" i="19"/>
  <c r="F37" i="19"/>
  <c r="F243" i="19" s="1"/>
  <c r="F79" i="19"/>
  <c r="F39" i="19"/>
  <c r="F245" i="19" s="1"/>
  <c r="F35" i="19"/>
  <c r="F241" i="19" s="1"/>
  <c r="F75" i="19"/>
  <c r="F36" i="19"/>
  <c r="F242" i="19" s="1"/>
  <c r="M189" i="19"/>
  <c r="M196" i="19"/>
  <c r="M89" i="19"/>
  <c r="M74" i="19"/>
  <c r="M81" i="19"/>
  <c r="M195" i="19"/>
  <c r="M88" i="19"/>
  <c r="M80" i="19"/>
  <c r="M194" i="19"/>
  <c r="M87" i="19"/>
  <c r="M95" i="19"/>
  <c r="M79" i="19"/>
  <c r="M190" i="19"/>
  <c r="M198" i="19"/>
  <c r="M91" i="19"/>
  <c r="M197" i="19"/>
  <c r="M76" i="19"/>
  <c r="M33" i="19"/>
  <c r="M239" i="19" s="1"/>
  <c r="M41" i="19"/>
  <c r="M247" i="19" s="1"/>
  <c r="M92" i="19"/>
  <c r="M93" i="19"/>
  <c r="M32" i="19"/>
  <c r="M238" i="19" s="1"/>
  <c r="M40" i="19"/>
  <c r="M246" i="19" s="1"/>
  <c r="M75" i="19"/>
  <c r="M39" i="19"/>
  <c r="M245" i="19" s="1"/>
  <c r="M191" i="19"/>
  <c r="M192" i="19"/>
  <c r="M193" i="19"/>
  <c r="M90" i="19"/>
  <c r="M78" i="19"/>
  <c r="M37" i="19"/>
  <c r="M243" i="19" s="1"/>
  <c r="M83" i="19"/>
  <c r="M36" i="19"/>
  <c r="M242" i="19" s="1"/>
  <c r="M86" i="19"/>
  <c r="M35" i="19"/>
  <c r="M241" i="19" s="1"/>
  <c r="M94" i="19"/>
  <c r="M34" i="19"/>
  <c r="M240" i="19" s="1"/>
  <c r="M38" i="19"/>
  <c r="M244" i="19" s="1"/>
  <c r="M77" i="19"/>
  <c r="M82" i="19"/>
  <c r="T195" i="19"/>
  <c r="T88" i="19"/>
  <c r="T80" i="19"/>
  <c r="T194" i="19"/>
  <c r="T87" i="19"/>
  <c r="T95" i="19"/>
  <c r="T79" i="19"/>
  <c r="T193" i="19"/>
  <c r="T94" i="19"/>
  <c r="T78" i="19"/>
  <c r="T197" i="19"/>
  <c r="T90" i="19"/>
  <c r="T189" i="19"/>
  <c r="T196" i="19"/>
  <c r="T32" i="19"/>
  <c r="T238" i="19" s="1"/>
  <c r="T40" i="19"/>
  <c r="T246" i="19" s="1"/>
  <c r="T86" i="19"/>
  <c r="T74" i="19"/>
  <c r="T83" i="19"/>
  <c r="T39" i="19"/>
  <c r="T245" i="19" s="1"/>
  <c r="T77" i="19"/>
  <c r="T38" i="19"/>
  <c r="T244" i="19" s="1"/>
  <c r="T91" i="19"/>
  <c r="T89" i="19"/>
  <c r="T76" i="19"/>
  <c r="T36" i="19"/>
  <c r="T242" i="19" s="1"/>
  <c r="T93" i="19"/>
  <c r="T81" i="19"/>
  <c r="T35" i="19"/>
  <c r="T241" i="19" s="1"/>
  <c r="T41" i="19"/>
  <c r="T247" i="19" s="1"/>
  <c r="T198" i="19"/>
  <c r="T190" i="19"/>
  <c r="T92" i="19"/>
  <c r="T33" i="19"/>
  <c r="T239" i="19" s="1"/>
  <c r="T34" i="19"/>
  <c r="T240" i="19" s="1"/>
  <c r="T37" i="19"/>
  <c r="T243" i="19" s="1"/>
  <c r="T191" i="19"/>
  <c r="T82" i="19"/>
  <c r="T192" i="19"/>
  <c r="T75" i="19"/>
  <c r="K194" i="19"/>
  <c r="K87" i="19"/>
  <c r="K95" i="19"/>
  <c r="K79" i="19"/>
  <c r="K193" i="19"/>
  <c r="K94" i="19"/>
  <c r="K78" i="19"/>
  <c r="K192" i="19"/>
  <c r="K86" i="19"/>
  <c r="K93" i="19"/>
  <c r="K77" i="19"/>
  <c r="K189" i="19"/>
  <c r="K196" i="19"/>
  <c r="K89" i="19"/>
  <c r="K195" i="19"/>
  <c r="K75" i="19"/>
  <c r="K39" i="19"/>
  <c r="K245" i="19" s="1"/>
  <c r="K92" i="19"/>
  <c r="K80" i="19"/>
  <c r="K38" i="19"/>
  <c r="K244" i="19" s="1"/>
  <c r="K90" i="19"/>
  <c r="K74" i="19"/>
  <c r="K190" i="19"/>
  <c r="K191" i="19"/>
  <c r="K198" i="19"/>
  <c r="K37" i="19"/>
  <c r="K243" i="19" s="1"/>
  <c r="K88" i="19"/>
  <c r="K35" i="19"/>
  <c r="K241" i="19" s="1"/>
  <c r="K82" i="19"/>
  <c r="K34" i="19"/>
  <c r="K240" i="19" s="1"/>
  <c r="K36" i="19"/>
  <c r="K242" i="19" s="1"/>
  <c r="K32" i="19"/>
  <c r="K238" i="19" s="1"/>
  <c r="K76" i="19"/>
  <c r="K41" i="19"/>
  <c r="K247" i="19" s="1"/>
  <c r="K91" i="19"/>
  <c r="K83" i="19"/>
  <c r="K197" i="19"/>
  <c r="K40" i="19"/>
  <c r="K246" i="19" s="1"/>
  <c r="K81" i="19"/>
  <c r="K33" i="19"/>
  <c r="K239" i="19" s="1"/>
  <c r="Z193" i="19"/>
  <c r="Z94" i="19"/>
  <c r="Z78" i="19"/>
  <c r="Z192" i="19"/>
  <c r="Z86" i="19"/>
  <c r="Z93" i="19"/>
  <c r="Z77" i="19"/>
  <c r="Z191" i="19"/>
  <c r="Z92" i="19"/>
  <c r="Z76" i="19"/>
  <c r="Z195" i="19"/>
  <c r="Z88" i="19"/>
  <c r="Z189" i="19"/>
  <c r="Z87" i="19"/>
  <c r="Z81" i="19"/>
  <c r="Z38" i="19"/>
  <c r="Z244" i="19" s="1"/>
  <c r="Z198" i="19"/>
  <c r="Z75" i="19"/>
  <c r="Z37" i="19"/>
  <c r="Z243" i="19" s="1"/>
  <c r="Z196" i="19"/>
  <c r="Z90" i="19"/>
  <c r="Z80" i="19"/>
  <c r="Z36" i="19"/>
  <c r="Z242" i="19" s="1"/>
  <c r="Z194" i="19"/>
  <c r="Z74" i="19"/>
  <c r="Z79" i="19"/>
  <c r="Z34" i="19"/>
  <c r="Z240" i="19" s="1"/>
  <c r="Z91" i="19"/>
  <c r="Z33" i="19"/>
  <c r="Z239" i="19" s="1"/>
  <c r="Z41" i="19"/>
  <c r="Z247" i="19" s="1"/>
  <c r="Z39" i="19"/>
  <c r="Z245" i="19" s="1"/>
  <c r="Z40" i="19"/>
  <c r="Z246" i="19" s="1"/>
  <c r="Z95" i="19"/>
  <c r="Z190" i="19"/>
  <c r="Z89" i="19"/>
  <c r="Z82" i="19"/>
  <c r="Z35" i="19"/>
  <c r="Z241" i="19" s="1"/>
  <c r="Z197" i="19"/>
  <c r="Z83" i="19"/>
  <c r="Z32" i="19"/>
  <c r="Z238" i="19" s="1"/>
  <c r="Y192" i="19"/>
  <c r="Y86" i="19"/>
  <c r="Y93" i="19"/>
  <c r="Y77" i="19"/>
  <c r="Y191" i="19"/>
  <c r="Y92" i="19"/>
  <c r="Y76" i="19"/>
  <c r="Y190" i="19"/>
  <c r="Y198" i="19"/>
  <c r="Y91" i="19"/>
  <c r="Y75" i="19"/>
  <c r="Y194" i="19"/>
  <c r="Y87" i="19"/>
  <c r="Y193" i="19"/>
  <c r="Y94" i="19"/>
  <c r="Y37" i="19"/>
  <c r="Y243" i="19" s="1"/>
  <c r="Y90" i="19"/>
  <c r="Y80" i="19"/>
  <c r="Y36" i="19"/>
  <c r="Y242" i="19" s="1"/>
  <c r="Y196" i="19"/>
  <c r="Y35" i="19"/>
  <c r="Y241" i="19" s="1"/>
  <c r="Y88" i="19"/>
  <c r="Y33" i="19"/>
  <c r="Y239" i="19" s="1"/>
  <c r="Y41" i="19"/>
  <c r="Y247" i="19" s="1"/>
  <c r="Y197" i="19"/>
  <c r="Y78" i="19"/>
  <c r="Y82" i="19"/>
  <c r="Y32" i="19"/>
  <c r="Y238" i="19" s="1"/>
  <c r="Y40" i="19"/>
  <c r="Y246" i="19" s="1"/>
  <c r="Y81" i="19"/>
  <c r="Y38" i="19"/>
  <c r="Y244" i="19" s="1"/>
  <c r="Y39" i="19"/>
  <c r="Y245" i="19" s="1"/>
  <c r="Y189" i="19"/>
  <c r="Y34" i="19"/>
  <c r="Y240" i="19" s="1"/>
  <c r="Y195" i="19"/>
  <c r="Y89" i="19"/>
  <c r="Y74" i="19"/>
  <c r="Y83" i="19"/>
  <c r="Y79" i="19"/>
  <c r="Y95" i="19"/>
  <c r="I192" i="19"/>
  <c r="I86" i="19"/>
  <c r="I93" i="19"/>
  <c r="I77" i="19"/>
  <c r="I191" i="19"/>
  <c r="I92" i="19"/>
  <c r="I76" i="19"/>
  <c r="I190" i="19"/>
  <c r="I198" i="19"/>
  <c r="I91" i="19"/>
  <c r="I75" i="19"/>
  <c r="I83" i="19"/>
  <c r="I194" i="19"/>
  <c r="I87" i="19"/>
  <c r="I193" i="19"/>
  <c r="I37" i="19"/>
  <c r="I243" i="19" s="1"/>
  <c r="I189" i="19"/>
  <c r="I90" i="19"/>
  <c r="I74" i="19"/>
  <c r="I79" i="19"/>
  <c r="I36" i="19"/>
  <c r="I242" i="19" s="1"/>
  <c r="I88" i="19"/>
  <c r="I196" i="19"/>
  <c r="I35" i="19"/>
  <c r="I241" i="19" s="1"/>
  <c r="I95" i="19"/>
  <c r="I33" i="19"/>
  <c r="I239" i="19" s="1"/>
  <c r="I41" i="19"/>
  <c r="I247" i="19" s="1"/>
  <c r="I197" i="19"/>
  <c r="I81" i="19"/>
  <c r="I32" i="19"/>
  <c r="I238" i="19" s="1"/>
  <c r="I40" i="19"/>
  <c r="I246" i="19" s="1"/>
  <c r="I89" i="19"/>
  <c r="I94" i="19"/>
  <c r="I39" i="19"/>
  <c r="I245" i="19" s="1"/>
  <c r="I82" i="19"/>
  <c r="I38" i="19"/>
  <c r="I244" i="19" s="1"/>
  <c r="I195" i="19"/>
  <c r="I78" i="19"/>
  <c r="I80" i="19"/>
  <c r="I34" i="19"/>
  <c r="I240" i="19" s="1"/>
  <c r="X191" i="19"/>
  <c r="X92" i="19"/>
  <c r="X76" i="19"/>
  <c r="X190" i="19"/>
  <c r="X198" i="19"/>
  <c r="X91" i="19"/>
  <c r="X75" i="19"/>
  <c r="X197" i="19"/>
  <c r="X90" i="19"/>
  <c r="X82" i="19"/>
  <c r="X193" i="19"/>
  <c r="X192" i="19"/>
  <c r="X80" i="19"/>
  <c r="X36" i="19"/>
  <c r="X242" i="19" s="1"/>
  <c r="X196" i="19"/>
  <c r="X93" i="19"/>
  <c r="X35" i="19"/>
  <c r="X241" i="19" s="1"/>
  <c r="X88" i="19"/>
  <c r="X74" i="19"/>
  <c r="X79" i="19"/>
  <c r="X34" i="19"/>
  <c r="X240" i="19" s="1"/>
  <c r="X194" i="19"/>
  <c r="X86" i="19"/>
  <c r="X78" i="19"/>
  <c r="X32" i="19"/>
  <c r="X238" i="19" s="1"/>
  <c r="X40" i="19"/>
  <c r="X246" i="19" s="1"/>
  <c r="X89" i="19"/>
  <c r="X95" i="19"/>
  <c r="X83" i="19"/>
  <c r="X39" i="19"/>
  <c r="X245" i="19" s="1"/>
  <c r="X189" i="19"/>
  <c r="X37" i="19"/>
  <c r="X243" i="19" s="1"/>
  <c r="X41" i="19"/>
  <c r="X247" i="19" s="1"/>
  <c r="X77" i="19"/>
  <c r="X94" i="19"/>
  <c r="X195" i="19"/>
  <c r="X81" i="19"/>
  <c r="X33" i="19"/>
  <c r="X239" i="19" s="1"/>
  <c r="X87" i="19"/>
  <c r="X38" i="19"/>
  <c r="X244" i="19" s="1"/>
  <c r="P191" i="19"/>
  <c r="P92" i="19"/>
  <c r="P76" i="19"/>
  <c r="P190" i="19"/>
  <c r="P198" i="19"/>
  <c r="P91" i="19"/>
  <c r="P75" i="19"/>
  <c r="P83" i="19"/>
  <c r="P197" i="19"/>
  <c r="P90" i="19"/>
  <c r="P82" i="19"/>
  <c r="P193" i="19"/>
  <c r="P192" i="19"/>
  <c r="P86" i="19"/>
  <c r="P95" i="19"/>
  <c r="P36" i="19"/>
  <c r="P242" i="19" s="1"/>
  <c r="P87" i="19"/>
  <c r="P89" i="19"/>
  <c r="P77" i="19"/>
  <c r="P81" i="19"/>
  <c r="P35" i="19"/>
  <c r="P241" i="19" s="1"/>
  <c r="P195" i="19"/>
  <c r="P94" i="19"/>
  <c r="P34" i="19"/>
  <c r="P240" i="19" s="1"/>
  <c r="P189" i="19"/>
  <c r="P93" i="19"/>
  <c r="P32" i="19"/>
  <c r="P238" i="19" s="1"/>
  <c r="P40" i="19"/>
  <c r="P246" i="19" s="1"/>
  <c r="P196" i="19"/>
  <c r="P74" i="19"/>
  <c r="P79" i="19"/>
  <c r="P39" i="19"/>
  <c r="P245" i="19" s="1"/>
  <c r="P80" i="19"/>
  <c r="P88" i="19"/>
  <c r="P33" i="19"/>
  <c r="P239" i="19" s="1"/>
  <c r="P78" i="19"/>
  <c r="P194" i="19"/>
  <c r="P37" i="19"/>
  <c r="P243" i="19" s="1"/>
  <c r="P38" i="19"/>
  <c r="P244" i="19" s="1"/>
  <c r="P41" i="19"/>
  <c r="P247" i="19" s="1"/>
  <c r="H191" i="19"/>
  <c r="H92" i="19"/>
  <c r="H76" i="19"/>
  <c r="H190" i="19"/>
  <c r="H198" i="19"/>
  <c r="H91" i="19"/>
  <c r="H75" i="19"/>
  <c r="H83" i="19"/>
  <c r="H197" i="19"/>
  <c r="H90" i="19"/>
  <c r="H82" i="19"/>
  <c r="H193" i="19"/>
  <c r="H192" i="19"/>
  <c r="H189" i="19"/>
  <c r="H74" i="19"/>
  <c r="H79" i="19"/>
  <c r="H36" i="19"/>
  <c r="H242" i="19" s="1"/>
  <c r="H196" i="19"/>
  <c r="H35" i="19"/>
  <c r="H241" i="19" s="1"/>
  <c r="H88" i="19"/>
  <c r="H78" i="19"/>
  <c r="H34" i="19"/>
  <c r="H240" i="19" s="1"/>
  <c r="H95" i="19"/>
  <c r="H194" i="19"/>
  <c r="H86" i="19"/>
  <c r="H77" i="19"/>
  <c r="H81" i="19"/>
  <c r="H32" i="19"/>
  <c r="H238" i="19" s="1"/>
  <c r="H40" i="19"/>
  <c r="H246" i="19" s="1"/>
  <c r="H89" i="19"/>
  <c r="H94" i="19"/>
  <c r="H39" i="19"/>
  <c r="H245" i="19" s="1"/>
  <c r="H38" i="19"/>
  <c r="H244" i="19" s="1"/>
  <c r="H33" i="19"/>
  <c r="H239" i="19" s="1"/>
  <c r="H37" i="19"/>
  <c r="H243" i="19" s="1"/>
  <c r="H41" i="19"/>
  <c r="H247" i="19" s="1"/>
  <c r="H87" i="19"/>
  <c r="H93" i="19"/>
  <c r="H195" i="19"/>
  <c r="H80" i="19"/>
  <c r="E195" i="19"/>
  <c r="E196" i="19"/>
  <c r="E197" i="19"/>
  <c r="E198" i="19"/>
  <c r="E86" i="19"/>
  <c r="E87" i="19"/>
  <c r="E92" i="19"/>
  <c r="E93" i="19"/>
  <c r="E94" i="19"/>
  <c r="E95" i="19"/>
  <c r="E74" i="19"/>
  <c r="E75" i="19"/>
  <c r="E80" i="19"/>
  <c r="E81" i="19"/>
  <c r="E82" i="19"/>
  <c r="E83" i="19"/>
  <c r="E32" i="19"/>
  <c r="E238" i="19" s="1"/>
  <c r="E33" i="19"/>
  <c r="E239" i="19" s="1"/>
  <c r="E34" i="19"/>
  <c r="E35" i="19"/>
  <c r="E36" i="19"/>
  <c r="E37" i="19"/>
  <c r="E38" i="19"/>
  <c r="E244" i="19" s="1"/>
  <c r="E39" i="19"/>
  <c r="E245" i="19" s="1"/>
  <c r="E40" i="19"/>
  <c r="E246" i="19" s="1"/>
  <c r="E41" i="19"/>
  <c r="E247" i="19" s="1"/>
  <c r="C198" i="19"/>
  <c r="C93" i="19"/>
  <c r="C35" i="19"/>
  <c r="C33" i="19"/>
  <c r="C239" i="19" s="1"/>
  <c r="C94" i="19"/>
  <c r="C36" i="19"/>
  <c r="C41" i="19"/>
  <c r="C247" i="19" s="1"/>
  <c r="C87" i="19"/>
  <c r="C95" i="19"/>
  <c r="C81" i="19"/>
  <c r="C37" i="19"/>
  <c r="C86" i="19"/>
  <c r="C82" i="19"/>
  <c r="C38" i="19"/>
  <c r="C244" i="19" s="1"/>
  <c r="C75" i="19"/>
  <c r="C83" i="19"/>
  <c r="C39" i="19"/>
  <c r="C245" i="19" s="1"/>
  <c r="C74" i="19"/>
  <c r="C40" i="19"/>
  <c r="C246" i="19" s="1"/>
  <c r="C196" i="19"/>
  <c r="C197" i="19"/>
  <c r="C34" i="19"/>
  <c r="C32" i="19"/>
  <c r="C238" i="19" s="1"/>
  <c r="D2" i="19"/>
  <c r="D13" i="19" s="1"/>
  <c r="E2" i="19"/>
  <c r="F2" i="19"/>
  <c r="F13" i="19" s="1"/>
  <c r="G2" i="19"/>
  <c r="G13" i="19" s="1"/>
  <c r="H2" i="19"/>
  <c r="I2" i="19"/>
  <c r="I13" i="19" s="1"/>
  <c r="J2" i="19"/>
  <c r="J13" i="19" s="1"/>
  <c r="K2" i="19"/>
  <c r="K13" i="19" s="1"/>
  <c r="L2" i="19"/>
  <c r="L13" i="19" s="1"/>
  <c r="M2" i="19"/>
  <c r="M13" i="19" s="1"/>
  <c r="N2" i="19"/>
  <c r="N13" i="19" s="1"/>
  <c r="O2" i="19"/>
  <c r="O13" i="19" s="1"/>
  <c r="P2" i="19"/>
  <c r="Q2" i="19"/>
  <c r="Q13" i="19" s="1"/>
  <c r="R2" i="19"/>
  <c r="R13" i="19" s="1"/>
  <c r="S2" i="19"/>
  <c r="S13" i="19" s="1"/>
  <c r="T2" i="19"/>
  <c r="T13" i="19" s="1"/>
  <c r="U2" i="19"/>
  <c r="U13" i="19" s="1"/>
  <c r="V2" i="19"/>
  <c r="V13" i="19" s="1"/>
  <c r="W2" i="19"/>
  <c r="W13" i="19" s="1"/>
  <c r="X2" i="19"/>
  <c r="X13" i="19" s="1"/>
  <c r="Y2" i="19"/>
  <c r="Y13" i="19" s="1"/>
  <c r="Z2" i="19"/>
  <c r="Z13" i="19" s="1"/>
  <c r="AA2" i="19"/>
  <c r="AA13" i="19" s="1"/>
  <c r="C2" i="19"/>
  <c r="C13" i="19" s="1"/>
  <c r="F285" i="19" l="1"/>
  <c r="C285" i="19"/>
  <c r="N285" i="19"/>
  <c r="G285" i="19"/>
  <c r="H13" i="19"/>
  <c r="I285" i="19"/>
  <c r="O285" i="19"/>
  <c r="P13" i="19"/>
  <c r="D285" i="19"/>
  <c r="E13" i="19"/>
  <c r="Z285" i="19"/>
  <c r="AA261" i="19"/>
  <c r="AA273" i="19"/>
  <c r="AA188" i="19"/>
  <c r="R285" i="19"/>
  <c r="S261" i="19"/>
  <c r="S188" i="19"/>
  <c r="S273" i="19"/>
  <c r="J285" i="19"/>
  <c r="K261" i="19"/>
  <c r="K273" i="19"/>
  <c r="K188" i="19"/>
  <c r="Z273" i="19"/>
  <c r="Z188" i="19"/>
  <c r="Z261" i="19"/>
  <c r="R273" i="19"/>
  <c r="R261" i="19"/>
  <c r="R188" i="19"/>
  <c r="J273" i="19"/>
  <c r="J188" i="19"/>
  <c r="J261" i="19"/>
  <c r="P285" i="19"/>
  <c r="Q188" i="19"/>
  <c r="Q261" i="19"/>
  <c r="Q273" i="19"/>
  <c r="W261" i="19"/>
  <c r="W188" i="19"/>
  <c r="W273" i="19"/>
  <c r="O188" i="19"/>
  <c r="O273" i="19"/>
  <c r="O261" i="19"/>
  <c r="G273" i="19"/>
  <c r="G188" i="19"/>
  <c r="G261" i="19"/>
  <c r="X285" i="19"/>
  <c r="Y261" i="19"/>
  <c r="Y273" i="19"/>
  <c r="Y188" i="19"/>
  <c r="P188" i="19"/>
  <c r="P261" i="19"/>
  <c r="P273" i="19"/>
  <c r="Y285" i="19"/>
  <c r="U285" i="19"/>
  <c r="V273" i="19"/>
  <c r="V188" i="19"/>
  <c r="V261" i="19"/>
  <c r="M285" i="19"/>
  <c r="N261" i="19"/>
  <c r="N188" i="19"/>
  <c r="N273" i="19"/>
  <c r="E285" i="19"/>
  <c r="F261" i="19"/>
  <c r="F273" i="19"/>
  <c r="F188" i="19"/>
  <c r="H285" i="19"/>
  <c r="I188" i="19"/>
  <c r="I261" i="19"/>
  <c r="I273" i="19"/>
  <c r="W285" i="19"/>
  <c r="X188" i="19"/>
  <c r="X273" i="19"/>
  <c r="X261" i="19"/>
  <c r="V285" i="19"/>
  <c r="T285" i="19"/>
  <c r="U273" i="19"/>
  <c r="U188" i="19"/>
  <c r="U261" i="19"/>
  <c r="L285" i="19"/>
  <c r="M188" i="19"/>
  <c r="M261" i="19"/>
  <c r="M273" i="19"/>
  <c r="E188" i="19"/>
  <c r="E273" i="19"/>
  <c r="E261" i="19"/>
  <c r="H273" i="19"/>
  <c r="H188" i="19"/>
  <c r="H261" i="19"/>
  <c r="Q285" i="19"/>
  <c r="B285" i="19"/>
  <c r="C188" i="19"/>
  <c r="C261" i="19"/>
  <c r="C273" i="19"/>
  <c r="S285" i="19"/>
  <c r="T188" i="19"/>
  <c r="T261" i="19"/>
  <c r="T273" i="19"/>
  <c r="K285" i="19"/>
  <c r="L188" i="19"/>
  <c r="L261" i="19"/>
  <c r="L273" i="19"/>
  <c r="D188" i="19"/>
  <c r="D261" i="19"/>
  <c r="D273" i="19"/>
  <c r="D59" i="19"/>
  <c r="E59" i="19"/>
  <c r="E243" i="19" s="1"/>
  <c r="F59" i="19"/>
  <c r="G59" i="19"/>
  <c r="H59" i="19"/>
  <c r="I59" i="19"/>
  <c r="J59" i="19"/>
  <c r="K59" i="19"/>
  <c r="L59" i="19"/>
  <c r="M59" i="19"/>
  <c r="N59" i="19"/>
  <c r="O59" i="19"/>
  <c r="P59" i="19"/>
  <c r="Q59" i="19"/>
  <c r="R59" i="19"/>
  <c r="R123" i="19" s="1"/>
  <c r="S59" i="19"/>
  <c r="T59" i="19"/>
  <c r="U59" i="19"/>
  <c r="V59" i="19"/>
  <c r="W59" i="19"/>
  <c r="X59" i="19"/>
  <c r="Y59" i="19"/>
  <c r="Z59" i="19"/>
  <c r="Z123" i="19" s="1"/>
  <c r="AA59" i="19"/>
  <c r="AA123" i="19" s="1"/>
  <c r="D44" i="19"/>
  <c r="E44" i="19"/>
  <c r="F44" i="19"/>
  <c r="G44" i="19"/>
  <c r="H44" i="19"/>
  <c r="I44" i="19"/>
  <c r="J44" i="19"/>
  <c r="K44" i="19"/>
  <c r="L44" i="19"/>
  <c r="M44" i="19"/>
  <c r="N44" i="19"/>
  <c r="O44" i="19"/>
  <c r="P44" i="19"/>
  <c r="Q44" i="19"/>
  <c r="R44" i="19"/>
  <c r="S44" i="19"/>
  <c r="T44" i="19"/>
  <c r="U44" i="19"/>
  <c r="V44" i="19"/>
  <c r="W44" i="19"/>
  <c r="X44" i="19"/>
  <c r="Y44" i="19"/>
  <c r="Z44" i="19"/>
  <c r="AA44" i="19"/>
  <c r="C44" i="19"/>
  <c r="D43" i="19"/>
  <c r="E43" i="19"/>
  <c r="F43" i="19"/>
  <c r="G43" i="19"/>
  <c r="H43" i="19"/>
  <c r="I43" i="19"/>
  <c r="J43" i="19"/>
  <c r="K43" i="19"/>
  <c r="L43" i="19"/>
  <c r="M43" i="19"/>
  <c r="N43" i="19"/>
  <c r="O43" i="19"/>
  <c r="P43" i="19"/>
  <c r="Q43" i="19"/>
  <c r="R43" i="19"/>
  <c r="S43" i="19"/>
  <c r="T43" i="19"/>
  <c r="U43" i="19"/>
  <c r="V43" i="19"/>
  <c r="W43" i="19"/>
  <c r="X43" i="19"/>
  <c r="Y43" i="19"/>
  <c r="Z43" i="19"/>
  <c r="AA43" i="19"/>
  <c r="C43" i="19"/>
  <c r="G211" i="19"/>
  <c r="A283" i="19"/>
  <c r="B283" i="19" s="1"/>
  <c r="A282" i="19"/>
  <c r="B282" i="19" s="1"/>
  <c r="A281" i="19"/>
  <c r="B281" i="19" s="1"/>
  <c r="A280" i="19"/>
  <c r="B280" i="19" s="1"/>
  <c r="A279" i="19"/>
  <c r="B279" i="19" s="1"/>
  <c r="A278" i="19"/>
  <c r="B278" i="19" s="1"/>
  <c r="A277" i="19"/>
  <c r="B277" i="19" s="1"/>
  <c r="A276" i="19"/>
  <c r="B276" i="19" s="1"/>
  <c r="A275" i="19"/>
  <c r="B275" i="19" s="1"/>
  <c r="A274" i="19"/>
  <c r="B274" i="19" s="1"/>
  <c r="A271" i="19"/>
  <c r="B271" i="19" s="1"/>
  <c r="A270" i="19"/>
  <c r="B270" i="19" s="1"/>
  <c r="A269" i="19"/>
  <c r="B269" i="19" s="1"/>
  <c r="A268" i="19"/>
  <c r="B268" i="19" s="1"/>
  <c r="A267" i="19"/>
  <c r="B267" i="19" s="1"/>
  <c r="A266" i="19"/>
  <c r="B266" i="19" s="1"/>
  <c r="A265" i="19"/>
  <c r="B265" i="19" s="1"/>
  <c r="A264" i="19"/>
  <c r="B264" i="19" s="1"/>
  <c r="A263" i="19"/>
  <c r="B263" i="19" s="1"/>
  <c r="A262" i="19"/>
  <c r="B262" i="19" s="1"/>
  <c r="A259" i="19"/>
  <c r="B259" i="19" s="1"/>
  <c r="A258" i="19"/>
  <c r="B258" i="19" s="1"/>
  <c r="A257" i="19"/>
  <c r="B257" i="19" s="1"/>
  <c r="A256" i="19"/>
  <c r="B256" i="19" s="1"/>
  <c r="A255" i="19"/>
  <c r="B255" i="19" s="1"/>
  <c r="A254" i="19"/>
  <c r="B254" i="19" s="1"/>
  <c r="A253" i="19"/>
  <c r="B253" i="19" s="1"/>
  <c r="A252" i="19"/>
  <c r="B252" i="19" s="1"/>
  <c r="A251" i="19"/>
  <c r="B251" i="19" s="1"/>
  <c r="A250" i="19"/>
  <c r="B250" i="19" s="1"/>
  <c r="A247" i="19"/>
  <c r="B247" i="19" s="1"/>
  <c r="A246" i="19"/>
  <c r="B246" i="19" s="1"/>
  <c r="A245" i="19"/>
  <c r="B245" i="19" s="1"/>
  <c r="A244" i="19"/>
  <c r="B244" i="19" s="1"/>
  <c r="A243" i="19"/>
  <c r="B243" i="19" s="1"/>
  <c r="A242" i="19"/>
  <c r="B242" i="19" s="1"/>
  <c r="A241" i="19"/>
  <c r="B241" i="19" s="1"/>
  <c r="A240" i="19"/>
  <c r="B240" i="19" s="1"/>
  <c r="A239" i="19"/>
  <c r="B239" i="19" s="1"/>
  <c r="A238" i="19"/>
  <c r="B238" i="19" s="1"/>
  <c r="A235" i="19"/>
  <c r="B235" i="19" s="1"/>
  <c r="A234" i="19"/>
  <c r="B234" i="19" s="1"/>
  <c r="A233" i="19"/>
  <c r="B233" i="19" s="1"/>
  <c r="A232" i="19"/>
  <c r="B232" i="19" s="1"/>
  <c r="A231" i="19"/>
  <c r="B231" i="19" s="1"/>
  <c r="A230" i="19"/>
  <c r="B230" i="19" s="1"/>
  <c r="A229" i="19"/>
  <c r="B229" i="19" s="1"/>
  <c r="A228" i="19"/>
  <c r="B228" i="19" s="1"/>
  <c r="A227" i="19"/>
  <c r="B227" i="19" s="1"/>
  <c r="A226" i="19"/>
  <c r="B226" i="19" s="1"/>
  <c r="A223" i="19"/>
  <c r="B223" i="19" s="1"/>
  <c r="A222" i="19"/>
  <c r="B222" i="19" s="1"/>
  <c r="A221" i="19"/>
  <c r="B221" i="19" s="1"/>
  <c r="A220" i="19"/>
  <c r="B220" i="19" s="1"/>
  <c r="A219" i="19"/>
  <c r="B219" i="19" s="1"/>
  <c r="A218" i="19"/>
  <c r="B218" i="19" s="1"/>
  <c r="A217" i="19"/>
  <c r="B217" i="19" s="1"/>
  <c r="A216" i="19"/>
  <c r="B216" i="19" s="1"/>
  <c r="A215" i="19"/>
  <c r="B215" i="19" s="1"/>
  <c r="A214" i="19"/>
  <c r="B214" i="19" s="1"/>
  <c r="A211" i="19"/>
  <c r="B211" i="19" s="1"/>
  <c r="A210" i="19"/>
  <c r="B210" i="19" s="1"/>
  <c r="A209" i="19"/>
  <c r="B209" i="19" s="1"/>
  <c r="A208" i="19"/>
  <c r="B208" i="19" s="1"/>
  <c r="A207" i="19"/>
  <c r="B207" i="19" s="1"/>
  <c r="A206" i="19"/>
  <c r="B206" i="19" s="1"/>
  <c r="A205" i="19"/>
  <c r="B205" i="19" s="1"/>
  <c r="A204" i="19"/>
  <c r="B204" i="19" s="1"/>
  <c r="A203" i="19"/>
  <c r="B203" i="19" s="1"/>
  <c r="A202" i="19"/>
  <c r="B202" i="19" s="1"/>
  <c r="A198" i="19"/>
  <c r="B198" i="19" s="1"/>
  <c r="A197" i="19"/>
  <c r="B197" i="19" s="1"/>
  <c r="A196" i="19"/>
  <c r="B196" i="19" s="1"/>
  <c r="A195" i="19"/>
  <c r="B195" i="19" s="1"/>
  <c r="A194" i="19"/>
  <c r="B194" i="19" s="1"/>
  <c r="A193" i="19"/>
  <c r="B193" i="19" s="1"/>
  <c r="A192" i="19"/>
  <c r="B192" i="19" s="1"/>
  <c r="A191" i="19"/>
  <c r="B191" i="19" s="1"/>
  <c r="A190" i="19"/>
  <c r="B190" i="19" s="1"/>
  <c r="A189" i="19"/>
  <c r="B189" i="19" s="1"/>
  <c r="A186" i="19"/>
  <c r="A185" i="19"/>
  <c r="A184" i="19"/>
  <c r="A183" i="19"/>
  <c r="A182" i="19"/>
  <c r="A181" i="19"/>
  <c r="A180" i="19"/>
  <c r="A179" i="19"/>
  <c r="A178" i="19"/>
  <c r="A177" i="19"/>
  <c r="B177" i="19" s="1"/>
  <c r="A174" i="19"/>
  <c r="B174" i="19" s="1"/>
  <c r="A173" i="19"/>
  <c r="B173" i="19" s="1"/>
  <c r="A172" i="19"/>
  <c r="B172" i="19" s="1"/>
  <c r="A171" i="19"/>
  <c r="B171" i="19" s="1"/>
  <c r="A170" i="19"/>
  <c r="B170" i="19" s="1"/>
  <c r="A169" i="19"/>
  <c r="B169" i="19" s="1"/>
  <c r="A168" i="19"/>
  <c r="B168" i="19" s="1"/>
  <c r="A167" i="19"/>
  <c r="B167" i="19" s="1"/>
  <c r="A166" i="19"/>
  <c r="B166" i="19" s="1"/>
  <c r="A165" i="19"/>
  <c r="B165" i="19" s="1"/>
  <c r="A162" i="19"/>
  <c r="A161" i="19"/>
  <c r="A160" i="19"/>
  <c r="A159" i="19"/>
  <c r="A158" i="19"/>
  <c r="A157" i="19"/>
  <c r="A156" i="19"/>
  <c r="A155" i="19"/>
  <c r="A154" i="19"/>
  <c r="A153" i="19"/>
  <c r="A147" i="19"/>
  <c r="B147" i="19" s="1"/>
  <c r="A146" i="19"/>
  <c r="B146" i="19" s="1"/>
  <c r="A145" i="19"/>
  <c r="B145" i="19" s="1"/>
  <c r="A144" i="19"/>
  <c r="B144" i="19" s="1"/>
  <c r="A143" i="19"/>
  <c r="B143" i="19" s="1"/>
  <c r="A142" i="19"/>
  <c r="B142" i="19" s="1"/>
  <c r="A141" i="19"/>
  <c r="B141" i="19" s="1"/>
  <c r="A140" i="19"/>
  <c r="B140" i="19" s="1"/>
  <c r="A139" i="19"/>
  <c r="B139" i="19" s="1"/>
  <c r="A138" i="19"/>
  <c r="B138" i="19" s="1"/>
  <c r="A135" i="19"/>
  <c r="A134" i="19"/>
  <c r="A133" i="19"/>
  <c r="A132" i="19"/>
  <c r="A131" i="19"/>
  <c r="A130" i="19"/>
  <c r="A129" i="19"/>
  <c r="A128" i="19"/>
  <c r="A127" i="19"/>
  <c r="A126" i="19"/>
  <c r="A121" i="19"/>
  <c r="A120" i="19"/>
  <c r="A119" i="19"/>
  <c r="A118" i="19"/>
  <c r="A117" i="19"/>
  <c r="A116" i="19"/>
  <c r="A115" i="19"/>
  <c r="A114" i="19"/>
  <c r="A113" i="19"/>
  <c r="A112" i="19"/>
  <c r="A107" i="19"/>
  <c r="A106" i="19"/>
  <c r="A105" i="19"/>
  <c r="A104" i="19"/>
  <c r="A103" i="19"/>
  <c r="A102" i="19"/>
  <c r="A101" i="19"/>
  <c r="A100" i="19"/>
  <c r="A99" i="19"/>
  <c r="A98" i="19"/>
  <c r="A95" i="19"/>
  <c r="B95" i="19" s="1"/>
  <c r="A94" i="19"/>
  <c r="B94" i="19" s="1"/>
  <c r="A93" i="19"/>
  <c r="B93" i="19" s="1"/>
  <c r="A92" i="19"/>
  <c r="B92" i="19" s="1"/>
  <c r="A91" i="19"/>
  <c r="B91" i="19" s="1"/>
  <c r="A90" i="19"/>
  <c r="B90" i="19" s="1"/>
  <c r="A89" i="19"/>
  <c r="B89" i="19" s="1"/>
  <c r="A88" i="19"/>
  <c r="B88" i="19" s="1"/>
  <c r="A87" i="19"/>
  <c r="B87" i="19" s="1"/>
  <c r="A86" i="19"/>
  <c r="B86" i="19" s="1"/>
  <c r="A83" i="19"/>
  <c r="A82" i="19"/>
  <c r="A81" i="19"/>
  <c r="A80" i="19"/>
  <c r="A79" i="19"/>
  <c r="A78" i="19"/>
  <c r="A77" i="19"/>
  <c r="A76" i="19"/>
  <c r="A75" i="19"/>
  <c r="A74" i="19"/>
  <c r="A71" i="19"/>
  <c r="A70" i="19"/>
  <c r="A69" i="19"/>
  <c r="A68" i="19"/>
  <c r="A67" i="19"/>
  <c r="A66" i="19"/>
  <c r="A65" i="19"/>
  <c r="A64" i="19"/>
  <c r="A63" i="19"/>
  <c r="A62" i="19"/>
  <c r="A57" i="19"/>
  <c r="A56" i="19"/>
  <c r="A55" i="19"/>
  <c r="A54" i="19"/>
  <c r="A53" i="19"/>
  <c r="A52" i="19"/>
  <c r="A51" i="19"/>
  <c r="A50" i="19"/>
  <c r="A49" i="19"/>
  <c r="A48" i="19"/>
  <c r="B41" i="19"/>
  <c r="B40" i="19"/>
  <c r="B39" i="19"/>
  <c r="B38" i="19"/>
  <c r="B37" i="19"/>
  <c r="B36" i="19"/>
  <c r="B35" i="19"/>
  <c r="B34" i="19"/>
  <c r="B33" i="19"/>
  <c r="B32" i="19"/>
  <c r="C240" i="19" l="1"/>
  <c r="C242" i="19"/>
  <c r="C241" i="19"/>
  <c r="C243" i="19"/>
  <c r="D239" i="19"/>
  <c r="D238" i="19"/>
  <c r="E240" i="19"/>
  <c r="E241" i="19"/>
  <c r="E242" i="19"/>
  <c r="D63" i="19"/>
  <c r="L63" i="19"/>
  <c r="T63" i="19"/>
  <c r="E63" i="19"/>
  <c r="M63" i="19"/>
  <c r="U63" i="19"/>
  <c r="G63" i="19"/>
  <c r="Q63" i="19"/>
  <c r="AA63" i="19"/>
  <c r="H63" i="19"/>
  <c r="R63" i="19"/>
  <c r="I63" i="19"/>
  <c r="S63" i="19"/>
  <c r="F63" i="19"/>
  <c r="J63" i="19"/>
  <c r="V63" i="19"/>
  <c r="K63" i="19"/>
  <c r="W63" i="19"/>
  <c r="N63" i="19"/>
  <c r="X63" i="19"/>
  <c r="Z63" i="19"/>
  <c r="O63" i="19"/>
  <c r="Y63" i="19"/>
  <c r="P63" i="19"/>
  <c r="C63" i="19"/>
  <c r="I121" i="19"/>
  <c r="Q121" i="19"/>
  <c r="Y121" i="19"/>
  <c r="J121" i="19"/>
  <c r="R121" i="19"/>
  <c r="Z121" i="19"/>
  <c r="K121" i="19"/>
  <c r="S121" i="19"/>
  <c r="AA121" i="19"/>
  <c r="D121" i="19"/>
  <c r="L121" i="19"/>
  <c r="T121" i="19"/>
  <c r="E121" i="19"/>
  <c r="M121" i="19"/>
  <c r="U121" i="19"/>
  <c r="F121" i="19"/>
  <c r="N121" i="19"/>
  <c r="V121" i="19"/>
  <c r="G121" i="19"/>
  <c r="O121" i="19"/>
  <c r="W121" i="19"/>
  <c r="P121" i="19"/>
  <c r="X121" i="19"/>
  <c r="H121" i="19"/>
  <c r="C121" i="19"/>
  <c r="D66" i="19"/>
  <c r="L66" i="19"/>
  <c r="T66" i="19"/>
  <c r="E66" i="19"/>
  <c r="M66" i="19"/>
  <c r="U66" i="19"/>
  <c r="I66" i="19"/>
  <c r="S66" i="19"/>
  <c r="J66" i="19"/>
  <c r="V66" i="19"/>
  <c r="H66" i="19"/>
  <c r="K66" i="19"/>
  <c r="W66" i="19"/>
  <c r="C66" i="19"/>
  <c r="N66" i="19"/>
  <c r="X66" i="19"/>
  <c r="O66" i="19"/>
  <c r="Y66" i="19"/>
  <c r="F66" i="19"/>
  <c r="P66" i="19"/>
  <c r="Z66" i="19"/>
  <c r="R66" i="19"/>
  <c r="G66" i="19"/>
  <c r="Q66" i="19"/>
  <c r="AA66" i="19"/>
  <c r="X104" i="19"/>
  <c r="P104" i="19"/>
  <c r="H104" i="19"/>
  <c r="W104" i="19"/>
  <c r="O104" i="19"/>
  <c r="G104" i="19"/>
  <c r="T104" i="19"/>
  <c r="L104" i="19"/>
  <c r="D104" i="19"/>
  <c r="Y104" i="19"/>
  <c r="K104" i="19"/>
  <c r="V104" i="19"/>
  <c r="J104" i="19"/>
  <c r="U104" i="19"/>
  <c r="I104" i="19"/>
  <c r="S104" i="19"/>
  <c r="F104" i="19"/>
  <c r="R104" i="19"/>
  <c r="E104" i="19"/>
  <c r="Q104" i="19"/>
  <c r="C104" i="19"/>
  <c r="AA104" i="19"/>
  <c r="Z104" i="19"/>
  <c r="N104" i="19"/>
  <c r="M104" i="19"/>
  <c r="I116" i="19"/>
  <c r="Q116" i="19"/>
  <c r="Y116" i="19"/>
  <c r="J116" i="19"/>
  <c r="R116" i="19"/>
  <c r="Z116" i="19"/>
  <c r="K116" i="19"/>
  <c r="S116" i="19"/>
  <c r="AA116" i="19"/>
  <c r="D116" i="19"/>
  <c r="L116" i="19"/>
  <c r="T116" i="19"/>
  <c r="E116" i="19"/>
  <c r="M116" i="19"/>
  <c r="U116" i="19"/>
  <c r="F116" i="19"/>
  <c r="N116" i="19"/>
  <c r="V116" i="19"/>
  <c r="G116" i="19"/>
  <c r="O116" i="19"/>
  <c r="W116" i="19"/>
  <c r="H116" i="19"/>
  <c r="P116" i="19"/>
  <c r="X116" i="19"/>
  <c r="C116" i="19"/>
  <c r="I128" i="19"/>
  <c r="Q128" i="19"/>
  <c r="Y128" i="19"/>
  <c r="J128" i="19"/>
  <c r="R128" i="19"/>
  <c r="Z128" i="19"/>
  <c r="M128" i="19"/>
  <c r="U128" i="19"/>
  <c r="L128" i="19"/>
  <c r="X128" i="19"/>
  <c r="N128" i="19"/>
  <c r="AA128" i="19"/>
  <c r="O128" i="19"/>
  <c r="P128" i="19"/>
  <c r="F128" i="19"/>
  <c r="S128" i="19"/>
  <c r="G128" i="19"/>
  <c r="T128" i="19"/>
  <c r="H128" i="19"/>
  <c r="V128" i="19"/>
  <c r="K128" i="19"/>
  <c r="W128" i="19"/>
  <c r="D159" i="19"/>
  <c r="K159" i="19"/>
  <c r="G159" i="19"/>
  <c r="E159" i="19"/>
  <c r="H159" i="19"/>
  <c r="X159" i="19"/>
  <c r="M159" i="19"/>
  <c r="F159" i="19"/>
  <c r="F183" i="19" s="1"/>
  <c r="I159" i="19"/>
  <c r="C159" i="19"/>
  <c r="J159" i="19"/>
  <c r="P159" i="19"/>
  <c r="P183" i="19" s="1"/>
  <c r="Z159" i="19"/>
  <c r="T159" i="19"/>
  <c r="T183" i="19" s="1"/>
  <c r="AA159" i="19"/>
  <c r="V159" i="19"/>
  <c r="W159" i="19"/>
  <c r="O159" i="19"/>
  <c r="Q159" i="19"/>
  <c r="N159" i="19"/>
  <c r="N183" i="19" s="1"/>
  <c r="U159" i="19"/>
  <c r="L159" i="19"/>
  <c r="S159" i="19"/>
  <c r="S183" i="19" s="1"/>
  <c r="R159" i="19"/>
  <c r="R183" i="19" s="1"/>
  <c r="Y159" i="19"/>
  <c r="X105" i="19"/>
  <c r="P105" i="19"/>
  <c r="H105" i="19"/>
  <c r="W105" i="19"/>
  <c r="O105" i="19"/>
  <c r="G105" i="19"/>
  <c r="T105" i="19"/>
  <c r="L105" i="19"/>
  <c r="D105" i="19"/>
  <c r="Z105" i="19"/>
  <c r="M105" i="19"/>
  <c r="Y105" i="19"/>
  <c r="K105" i="19"/>
  <c r="V105" i="19"/>
  <c r="J105" i="19"/>
  <c r="U105" i="19"/>
  <c r="I105" i="19"/>
  <c r="S105" i="19"/>
  <c r="F105" i="19"/>
  <c r="R105" i="19"/>
  <c r="E105" i="19"/>
  <c r="Q105" i="19"/>
  <c r="N105" i="19"/>
  <c r="C105" i="19"/>
  <c r="AA105" i="19"/>
  <c r="I117" i="19"/>
  <c r="Q117" i="19"/>
  <c r="Y117" i="19"/>
  <c r="J117" i="19"/>
  <c r="R117" i="19"/>
  <c r="Z117" i="19"/>
  <c r="K117" i="19"/>
  <c r="S117" i="19"/>
  <c r="AA117" i="19"/>
  <c r="D117" i="19"/>
  <c r="L117" i="19"/>
  <c r="T117" i="19"/>
  <c r="E117" i="19"/>
  <c r="M117" i="19"/>
  <c r="U117" i="19"/>
  <c r="F117" i="19"/>
  <c r="N117" i="19"/>
  <c r="V117" i="19"/>
  <c r="G117" i="19"/>
  <c r="O117" i="19"/>
  <c r="W117" i="19"/>
  <c r="H117" i="19"/>
  <c r="P117" i="19"/>
  <c r="X117" i="19"/>
  <c r="C117" i="19"/>
  <c r="I129" i="19"/>
  <c r="Q129" i="19"/>
  <c r="Y129" i="19"/>
  <c r="J129" i="19"/>
  <c r="R129" i="19"/>
  <c r="Z129" i="19"/>
  <c r="M129" i="19"/>
  <c r="U129" i="19"/>
  <c r="N129" i="19"/>
  <c r="AA129" i="19"/>
  <c r="O129" i="19"/>
  <c r="D129" i="19"/>
  <c r="P129" i="19"/>
  <c r="F129" i="19"/>
  <c r="S129" i="19"/>
  <c r="G129" i="19"/>
  <c r="T129" i="19"/>
  <c r="H129" i="19"/>
  <c r="V129" i="19"/>
  <c r="K129" i="19"/>
  <c r="W129" i="19"/>
  <c r="L129" i="19"/>
  <c r="X129" i="19"/>
  <c r="E160" i="19"/>
  <c r="H160" i="19"/>
  <c r="D160" i="19"/>
  <c r="D184" i="19" s="1"/>
  <c r="K160" i="19"/>
  <c r="K184" i="19" s="1"/>
  <c r="F160" i="19"/>
  <c r="F184" i="19" s="1"/>
  <c r="I160" i="19"/>
  <c r="I184" i="19" s="1"/>
  <c r="G160" i="19"/>
  <c r="G184" i="19" s="1"/>
  <c r="S160" i="19"/>
  <c r="O160" i="19"/>
  <c r="J160" i="19"/>
  <c r="P160" i="19"/>
  <c r="P184" i="19" s="1"/>
  <c r="M160" i="19"/>
  <c r="M184" i="19" s="1"/>
  <c r="V160" i="19"/>
  <c r="V184" i="19" s="1"/>
  <c r="C160" i="19"/>
  <c r="L160" i="19"/>
  <c r="Q160" i="19"/>
  <c r="N160" i="19"/>
  <c r="N184" i="19" s="1"/>
  <c r="T160" i="19"/>
  <c r="AA160" i="19"/>
  <c r="R160" i="19"/>
  <c r="W160" i="19"/>
  <c r="Y160" i="19"/>
  <c r="U160" i="19"/>
  <c r="U184" i="19" s="1"/>
  <c r="Z160" i="19"/>
  <c r="X160" i="19"/>
  <c r="B156" i="19"/>
  <c r="U156" i="19"/>
  <c r="U180" i="19" s="1"/>
  <c r="Q156" i="19"/>
  <c r="N156" i="19"/>
  <c r="N180" i="19" s="1"/>
  <c r="X156" i="19"/>
  <c r="C156" i="19"/>
  <c r="C180" i="19" s="1"/>
  <c r="T156" i="19"/>
  <c r="AA156" i="19"/>
  <c r="R156" i="19"/>
  <c r="Y156" i="19"/>
  <c r="W156" i="19"/>
  <c r="Z156" i="19"/>
  <c r="H156" i="19"/>
  <c r="H180" i="19" s="1"/>
  <c r="L156" i="19"/>
  <c r="S156" i="19"/>
  <c r="I156" i="19"/>
  <c r="O156" i="19"/>
  <c r="E156" i="19"/>
  <c r="J156" i="19"/>
  <c r="M156" i="19"/>
  <c r="D156" i="19"/>
  <c r="D180" i="19" s="1"/>
  <c r="K156" i="19"/>
  <c r="F156" i="19"/>
  <c r="V156" i="19"/>
  <c r="G156" i="19"/>
  <c r="P156" i="19"/>
  <c r="P180" i="19" s="1"/>
  <c r="B55" i="19"/>
  <c r="D67" i="19"/>
  <c r="L67" i="19"/>
  <c r="T67" i="19"/>
  <c r="E67" i="19"/>
  <c r="M67" i="19"/>
  <c r="U67" i="19"/>
  <c r="G67" i="19"/>
  <c r="Q67" i="19"/>
  <c r="AA67" i="19"/>
  <c r="P67" i="19"/>
  <c r="H67" i="19"/>
  <c r="R67" i="19"/>
  <c r="I67" i="19"/>
  <c r="S67" i="19"/>
  <c r="F67" i="19"/>
  <c r="J67" i="19"/>
  <c r="V67" i="19"/>
  <c r="C67" i="19"/>
  <c r="K67" i="19"/>
  <c r="W67" i="19"/>
  <c r="N67" i="19"/>
  <c r="X67" i="19"/>
  <c r="O67" i="19"/>
  <c r="Y67" i="19"/>
  <c r="Z67" i="19"/>
  <c r="B56" i="19"/>
  <c r="D68" i="19"/>
  <c r="L68" i="19"/>
  <c r="T68" i="19"/>
  <c r="E68" i="19"/>
  <c r="M68" i="19"/>
  <c r="U68" i="19"/>
  <c r="O68" i="19"/>
  <c r="Y68" i="19"/>
  <c r="F68" i="19"/>
  <c r="P68" i="19"/>
  <c r="Z68" i="19"/>
  <c r="G68" i="19"/>
  <c r="Q68" i="19"/>
  <c r="AA68" i="19"/>
  <c r="H68" i="19"/>
  <c r="R68" i="19"/>
  <c r="X68" i="19"/>
  <c r="I68" i="19"/>
  <c r="S68" i="19"/>
  <c r="C68" i="19"/>
  <c r="N68" i="19"/>
  <c r="J68" i="19"/>
  <c r="V68" i="19"/>
  <c r="K68" i="19"/>
  <c r="W68" i="19"/>
  <c r="Y98" i="19"/>
  <c r="Q98" i="19"/>
  <c r="I98" i="19"/>
  <c r="X98" i="19"/>
  <c r="P98" i="19"/>
  <c r="H98" i="19"/>
  <c r="W98" i="19"/>
  <c r="O98" i="19"/>
  <c r="V98" i="19"/>
  <c r="N98" i="19"/>
  <c r="F98" i="19"/>
  <c r="AA98" i="19"/>
  <c r="K98" i="19"/>
  <c r="Z98" i="19"/>
  <c r="J98" i="19"/>
  <c r="U98" i="19"/>
  <c r="G98" i="19"/>
  <c r="T98" i="19"/>
  <c r="E98" i="19"/>
  <c r="S98" i="19"/>
  <c r="D98" i="19"/>
  <c r="C98" i="19"/>
  <c r="R98" i="19"/>
  <c r="L98" i="19"/>
  <c r="M98" i="19"/>
  <c r="X106" i="19"/>
  <c r="P106" i="19"/>
  <c r="H106" i="19"/>
  <c r="W106" i="19"/>
  <c r="O106" i="19"/>
  <c r="G106" i="19"/>
  <c r="T106" i="19"/>
  <c r="L106" i="19"/>
  <c r="D106" i="19"/>
  <c r="AA106" i="19"/>
  <c r="N106" i="19"/>
  <c r="Z106" i="19"/>
  <c r="M106" i="19"/>
  <c r="Y106" i="19"/>
  <c r="K106" i="19"/>
  <c r="V106" i="19"/>
  <c r="J106" i="19"/>
  <c r="U106" i="19"/>
  <c r="I106" i="19"/>
  <c r="S106" i="19"/>
  <c r="F106" i="19"/>
  <c r="C106" i="19"/>
  <c r="R106" i="19"/>
  <c r="Q106" i="19"/>
  <c r="E106" i="19"/>
  <c r="I118" i="19"/>
  <c r="Q118" i="19"/>
  <c r="Y118" i="19"/>
  <c r="J118" i="19"/>
  <c r="R118" i="19"/>
  <c r="Z118" i="19"/>
  <c r="K118" i="19"/>
  <c r="S118" i="19"/>
  <c r="AA118" i="19"/>
  <c r="D118" i="19"/>
  <c r="L118" i="19"/>
  <c r="T118" i="19"/>
  <c r="E118" i="19"/>
  <c r="M118" i="19"/>
  <c r="U118" i="19"/>
  <c r="F118" i="19"/>
  <c r="N118" i="19"/>
  <c r="V118" i="19"/>
  <c r="G118" i="19"/>
  <c r="O118" i="19"/>
  <c r="W118" i="19"/>
  <c r="X118" i="19"/>
  <c r="H118" i="19"/>
  <c r="P118" i="19"/>
  <c r="C118" i="19"/>
  <c r="I130" i="19"/>
  <c r="Q130" i="19"/>
  <c r="Y130" i="19"/>
  <c r="J130" i="19"/>
  <c r="R130" i="19"/>
  <c r="Z130" i="19"/>
  <c r="E130" i="19"/>
  <c r="M130" i="19"/>
  <c r="U130" i="19"/>
  <c r="O130" i="19"/>
  <c r="D130" i="19"/>
  <c r="P130" i="19"/>
  <c r="F130" i="19"/>
  <c r="S130" i="19"/>
  <c r="G130" i="19"/>
  <c r="T130" i="19"/>
  <c r="H130" i="19"/>
  <c r="V130" i="19"/>
  <c r="K130" i="19"/>
  <c r="W130" i="19"/>
  <c r="C130" i="19"/>
  <c r="L130" i="19"/>
  <c r="X130" i="19"/>
  <c r="N130" i="19"/>
  <c r="AA130" i="19"/>
  <c r="L153" i="19"/>
  <c r="L177" i="19" s="1"/>
  <c r="S153" i="19"/>
  <c r="S177" i="19" s="1"/>
  <c r="J153" i="19"/>
  <c r="P153" i="19"/>
  <c r="P177" i="19" s="1"/>
  <c r="O153" i="19"/>
  <c r="M153" i="19"/>
  <c r="V153" i="19"/>
  <c r="V177" i="19" s="1"/>
  <c r="I153" i="19"/>
  <c r="D153" i="19"/>
  <c r="K153" i="19"/>
  <c r="Q153" i="19"/>
  <c r="Q177" i="19" s="1"/>
  <c r="G153" i="19"/>
  <c r="Z153" i="19"/>
  <c r="R153" i="19"/>
  <c r="U153" i="19"/>
  <c r="X153" i="19"/>
  <c r="C153" i="19"/>
  <c r="C177" i="19" s="1"/>
  <c r="Y153" i="19"/>
  <c r="N153" i="19"/>
  <c r="N177" i="19" s="1"/>
  <c r="F153" i="19"/>
  <c r="F177" i="19" s="1"/>
  <c r="E153" i="19"/>
  <c r="E177" i="19" s="1"/>
  <c r="T153" i="19"/>
  <c r="AA153" i="19"/>
  <c r="H153" i="19"/>
  <c r="H177" i="19" s="1"/>
  <c r="W153" i="19"/>
  <c r="L161" i="19"/>
  <c r="S161" i="19"/>
  <c r="F161" i="19"/>
  <c r="I161" i="19"/>
  <c r="I185" i="19" s="1"/>
  <c r="O161" i="19"/>
  <c r="J161" i="19"/>
  <c r="P161" i="19"/>
  <c r="M161" i="19"/>
  <c r="M185" i="19" s="1"/>
  <c r="D161" i="19"/>
  <c r="D185" i="19" s="1"/>
  <c r="K161" i="19"/>
  <c r="K185" i="19" s="1"/>
  <c r="V161" i="19"/>
  <c r="V185" i="19" s="1"/>
  <c r="G161" i="19"/>
  <c r="G185" i="19" s="1"/>
  <c r="E161" i="19"/>
  <c r="E185" i="19" s="1"/>
  <c r="H161" i="19"/>
  <c r="Q161" i="19"/>
  <c r="R161" i="19"/>
  <c r="N161" i="19"/>
  <c r="C161" i="19"/>
  <c r="U161" i="19"/>
  <c r="X161" i="19"/>
  <c r="T161" i="19"/>
  <c r="T185" i="19" s="1"/>
  <c r="AA161" i="19"/>
  <c r="AA185" i="19" s="1"/>
  <c r="Z161" i="19"/>
  <c r="Y161" i="19"/>
  <c r="W161" i="19"/>
  <c r="X101" i="19"/>
  <c r="P101" i="19"/>
  <c r="H101" i="19"/>
  <c r="W101" i="19"/>
  <c r="O101" i="19"/>
  <c r="G101" i="19"/>
  <c r="T101" i="19"/>
  <c r="L101" i="19"/>
  <c r="D101" i="19"/>
  <c r="S101" i="19"/>
  <c r="F101" i="19"/>
  <c r="C101" i="19"/>
  <c r="R101" i="19"/>
  <c r="E101" i="19"/>
  <c r="Q101" i="19"/>
  <c r="AA101" i="19"/>
  <c r="N101" i="19"/>
  <c r="Z101" i="19"/>
  <c r="M101" i="19"/>
  <c r="Y101" i="19"/>
  <c r="K101" i="19"/>
  <c r="J101" i="19"/>
  <c r="I101" i="19"/>
  <c r="V101" i="19"/>
  <c r="U101" i="19"/>
  <c r="I133" i="19"/>
  <c r="Q133" i="19"/>
  <c r="Y133" i="19"/>
  <c r="J133" i="19"/>
  <c r="R133" i="19"/>
  <c r="Z133" i="19"/>
  <c r="C133" i="19"/>
  <c r="E133" i="19"/>
  <c r="M133" i="19"/>
  <c r="U133" i="19"/>
  <c r="G133" i="19"/>
  <c r="T133" i="19"/>
  <c r="H133" i="19"/>
  <c r="V133" i="19"/>
  <c r="K133" i="19"/>
  <c r="W133" i="19"/>
  <c r="L133" i="19"/>
  <c r="X133" i="19"/>
  <c r="N133" i="19"/>
  <c r="AA133" i="19"/>
  <c r="O133" i="19"/>
  <c r="D133" i="19"/>
  <c r="P133" i="19"/>
  <c r="F133" i="19"/>
  <c r="S133" i="19"/>
  <c r="B57" i="19"/>
  <c r="D69" i="19"/>
  <c r="L69" i="19"/>
  <c r="T69" i="19"/>
  <c r="E69" i="19"/>
  <c r="K69" i="19"/>
  <c r="U69" i="19"/>
  <c r="M69" i="19"/>
  <c r="V69" i="19"/>
  <c r="S69" i="19"/>
  <c r="N69" i="19"/>
  <c r="W69" i="19"/>
  <c r="J69" i="19"/>
  <c r="F69" i="19"/>
  <c r="O69" i="19"/>
  <c r="X69" i="19"/>
  <c r="G69" i="19"/>
  <c r="P69" i="19"/>
  <c r="Y69" i="19"/>
  <c r="H69" i="19"/>
  <c r="Q69" i="19"/>
  <c r="Z69" i="19"/>
  <c r="C69" i="19"/>
  <c r="I69" i="19"/>
  <c r="R69" i="19"/>
  <c r="AA69" i="19"/>
  <c r="Y99" i="19"/>
  <c r="Q99" i="19"/>
  <c r="I99" i="19"/>
  <c r="X99" i="19"/>
  <c r="P99" i="19"/>
  <c r="H99" i="19"/>
  <c r="W99" i="19"/>
  <c r="O99" i="19"/>
  <c r="G99" i="19"/>
  <c r="V99" i="19"/>
  <c r="N99" i="19"/>
  <c r="F99" i="19"/>
  <c r="U99" i="19"/>
  <c r="T99" i="19"/>
  <c r="S99" i="19"/>
  <c r="R99" i="19"/>
  <c r="M99" i="19"/>
  <c r="Z99" i="19"/>
  <c r="L99" i="19"/>
  <c r="K99" i="19"/>
  <c r="J99" i="19"/>
  <c r="C99" i="19"/>
  <c r="AA99" i="19"/>
  <c r="E99" i="19"/>
  <c r="D99" i="19"/>
  <c r="X107" i="19"/>
  <c r="P107" i="19"/>
  <c r="H107" i="19"/>
  <c r="W107" i="19"/>
  <c r="O107" i="19"/>
  <c r="G107" i="19"/>
  <c r="T107" i="19"/>
  <c r="L107" i="19"/>
  <c r="D107" i="19"/>
  <c r="Q107" i="19"/>
  <c r="AA107" i="19"/>
  <c r="N107" i="19"/>
  <c r="Z107" i="19"/>
  <c r="M107" i="19"/>
  <c r="Y107" i="19"/>
  <c r="K107" i="19"/>
  <c r="V107" i="19"/>
  <c r="J107" i="19"/>
  <c r="U107" i="19"/>
  <c r="I107" i="19"/>
  <c r="S107" i="19"/>
  <c r="R107" i="19"/>
  <c r="F107" i="19"/>
  <c r="E107" i="19"/>
  <c r="C107" i="19"/>
  <c r="I119" i="19"/>
  <c r="Q119" i="19"/>
  <c r="Y119" i="19"/>
  <c r="J119" i="19"/>
  <c r="R119" i="19"/>
  <c r="Z119" i="19"/>
  <c r="K119" i="19"/>
  <c r="S119" i="19"/>
  <c r="AA119" i="19"/>
  <c r="D119" i="19"/>
  <c r="L119" i="19"/>
  <c r="T119" i="19"/>
  <c r="E119" i="19"/>
  <c r="M119" i="19"/>
  <c r="U119" i="19"/>
  <c r="F119" i="19"/>
  <c r="N119" i="19"/>
  <c r="V119" i="19"/>
  <c r="G119" i="19"/>
  <c r="O119" i="19"/>
  <c r="W119" i="19"/>
  <c r="H119" i="19"/>
  <c r="P119" i="19"/>
  <c r="X119" i="19"/>
  <c r="C119" i="19"/>
  <c r="I131" i="19"/>
  <c r="Q131" i="19"/>
  <c r="Y131" i="19"/>
  <c r="J131" i="19"/>
  <c r="R131" i="19"/>
  <c r="Z131" i="19"/>
  <c r="E131" i="19"/>
  <c r="M131" i="19"/>
  <c r="U131" i="19"/>
  <c r="D131" i="19"/>
  <c r="P131" i="19"/>
  <c r="F131" i="19"/>
  <c r="S131" i="19"/>
  <c r="G131" i="19"/>
  <c r="T131" i="19"/>
  <c r="H131" i="19"/>
  <c r="V131" i="19"/>
  <c r="K131" i="19"/>
  <c r="W131" i="19"/>
  <c r="L131" i="19"/>
  <c r="X131" i="19"/>
  <c r="N131" i="19"/>
  <c r="AA131" i="19"/>
  <c r="C131" i="19"/>
  <c r="O131" i="19"/>
  <c r="Q154" i="19"/>
  <c r="Q178" i="19" s="1"/>
  <c r="M154" i="19"/>
  <c r="V154" i="19"/>
  <c r="L154" i="19"/>
  <c r="S154" i="19"/>
  <c r="R154" i="19"/>
  <c r="P154" i="19"/>
  <c r="P178" i="19" s="1"/>
  <c r="O154" i="19"/>
  <c r="O178" i="19" s="1"/>
  <c r="T154" i="19"/>
  <c r="U154" i="19"/>
  <c r="U178" i="19" s="1"/>
  <c r="N154" i="19"/>
  <c r="N178" i="19" s="1"/>
  <c r="X154" i="19"/>
  <c r="D154" i="19"/>
  <c r="K154" i="19"/>
  <c r="Y154" i="19"/>
  <c r="Y178" i="19" s="1"/>
  <c r="G154" i="19"/>
  <c r="G178" i="19" s="1"/>
  <c r="AA154" i="19"/>
  <c r="E154" i="19"/>
  <c r="Z154" i="19"/>
  <c r="H154" i="19"/>
  <c r="H178" i="19" s="1"/>
  <c r="F154" i="19"/>
  <c r="I154" i="19"/>
  <c r="I178" i="19" s="1"/>
  <c r="C154" i="19"/>
  <c r="W154" i="19"/>
  <c r="W178" i="19" s="1"/>
  <c r="J154" i="19"/>
  <c r="M162" i="19"/>
  <c r="M186" i="19" s="1"/>
  <c r="V162" i="19"/>
  <c r="P162" i="19"/>
  <c r="T162" i="19"/>
  <c r="T186" i="19" s="1"/>
  <c r="W162" i="19"/>
  <c r="L162" i="19"/>
  <c r="S162" i="19"/>
  <c r="Q162" i="19"/>
  <c r="Q186" i="19" s="1"/>
  <c r="O162" i="19"/>
  <c r="R162" i="19"/>
  <c r="U162" i="19"/>
  <c r="D162" i="19"/>
  <c r="K162" i="19"/>
  <c r="N162" i="19"/>
  <c r="N186" i="19" s="1"/>
  <c r="X162" i="19"/>
  <c r="G162" i="19"/>
  <c r="Y162" i="19"/>
  <c r="Y186" i="19" s="1"/>
  <c r="E162" i="19"/>
  <c r="Z162" i="19"/>
  <c r="Z186" i="19" s="1"/>
  <c r="H162" i="19"/>
  <c r="J162" i="19"/>
  <c r="F162" i="19"/>
  <c r="I162" i="19"/>
  <c r="I186" i="19" s="1"/>
  <c r="C162" i="19"/>
  <c r="C186" i="19" s="1"/>
  <c r="AA162" i="19"/>
  <c r="AA186" i="19" s="1"/>
  <c r="E71" i="19"/>
  <c r="M71" i="19"/>
  <c r="U71" i="19"/>
  <c r="T71" i="19"/>
  <c r="F71" i="19"/>
  <c r="N71" i="19"/>
  <c r="V71" i="19"/>
  <c r="C71" i="19"/>
  <c r="G71" i="19"/>
  <c r="O71" i="19"/>
  <c r="W71" i="19"/>
  <c r="D71" i="19"/>
  <c r="H71" i="19"/>
  <c r="P71" i="19"/>
  <c r="X71" i="19"/>
  <c r="L71" i="19"/>
  <c r="I71" i="19"/>
  <c r="Q71" i="19"/>
  <c r="Y71" i="19"/>
  <c r="J71" i="19"/>
  <c r="R71" i="19"/>
  <c r="Z71" i="19"/>
  <c r="K71" i="19"/>
  <c r="S71" i="19"/>
  <c r="AA71" i="19"/>
  <c r="I113" i="19"/>
  <c r="Q113" i="19"/>
  <c r="Y113" i="19"/>
  <c r="J113" i="19"/>
  <c r="R113" i="19"/>
  <c r="Z113" i="19"/>
  <c r="K113" i="19"/>
  <c r="S113" i="19"/>
  <c r="AA113" i="19"/>
  <c r="D113" i="19"/>
  <c r="L113" i="19"/>
  <c r="T113" i="19"/>
  <c r="E113" i="19"/>
  <c r="M113" i="19"/>
  <c r="U113" i="19"/>
  <c r="F113" i="19"/>
  <c r="N113" i="19"/>
  <c r="V113" i="19"/>
  <c r="G113" i="19"/>
  <c r="O113" i="19"/>
  <c r="W113" i="19"/>
  <c r="P113" i="19"/>
  <c r="X113" i="19"/>
  <c r="H113" i="19"/>
  <c r="B50" i="19"/>
  <c r="D62" i="19"/>
  <c r="L62" i="19"/>
  <c r="T62" i="19"/>
  <c r="E62" i="19"/>
  <c r="M62" i="19"/>
  <c r="U62" i="19"/>
  <c r="I62" i="19"/>
  <c r="S62" i="19"/>
  <c r="C62" i="19"/>
  <c r="J62" i="19"/>
  <c r="V62" i="19"/>
  <c r="R62" i="19"/>
  <c r="K62" i="19"/>
  <c r="W62" i="19"/>
  <c r="N62" i="19"/>
  <c r="X62" i="19"/>
  <c r="O62" i="19"/>
  <c r="Y62" i="19"/>
  <c r="H62" i="19"/>
  <c r="F62" i="19"/>
  <c r="P62" i="19"/>
  <c r="Z62" i="19"/>
  <c r="G62" i="19"/>
  <c r="Q62" i="19"/>
  <c r="AA62" i="19"/>
  <c r="B70" i="19"/>
  <c r="E70" i="19"/>
  <c r="M70" i="19"/>
  <c r="U70" i="19"/>
  <c r="D70" i="19"/>
  <c r="F70" i="19"/>
  <c r="N70" i="19"/>
  <c r="V70" i="19"/>
  <c r="G70" i="19"/>
  <c r="O70" i="19"/>
  <c r="W70" i="19"/>
  <c r="L70" i="19"/>
  <c r="H70" i="19"/>
  <c r="P70" i="19"/>
  <c r="X70" i="19"/>
  <c r="T70" i="19"/>
  <c r="I70" i="19"/>
  <c r="Q70" i="19"/>
  <c r="Y70" i="19"/>
  <c r="J70" i="19"/>
  <c r="R70" i="19"/>
  <c r="Z70" i="19"/>
  <c r="K70" i="19"/>
  <c r="S70" i="19"/>
  <c r="AA70" i="19"/>
  <c r="C70" i="19"/>
  <c r="X100" i="19"/>
  <c r="P100" i="19"/>
  <c r="W100" i="19"/>
  <c r="T100" i="19"/>
  <c r="R100" i="19"/>
  <c r="I100" i="19"/>
  <c r="Q100" i="19"/>
  <c r="H100" i="19"/>
  <c r="AA100" i="19"/>
  <c r="O100" i="19"/>
  <c r="G100" i="19"/>
  <c r="Z100" i="19"/>
  <c r="N100" i="19"/>
  <c r="F100" i="19"/>
  <c r="Y100" i="19"/>
  <c r="M100" i="19"/>
  <c r="E100" i="19"/>
  <c r="V100" i="19"/>
  <c r="L100" i="19"/>
  <c r="D100" i="19"/>
  <c r="D114" i="19" s="1"/>
  <c r="D128" i="19" s="1"/>
  <c r="U100" i="19"/>
  <c r="S100" i="19"/>
  <c r="K100" i="19"/>
  <c r="J100" i="19"/>
  <c r="C100" i="19"/>
  <c r="I112" i="19"/>
  <c r="Q112" i="19"/>
  <c r="Y112" i="19"/>
  <c r="J112" i="19"/>
  <c r="R112" i="19"/>
  <c r="Z112" i="19"/>
  <c r="K112" i="19"/>
  <c r="S112" i="19"/>
  <c r="AA112" i="19"/>
  <c r="L112" i="19"/>
  <c r="T112" i="19"/>
  <c r="E112" i="19"/>
  <c r="M112" i="19"/>
  <c r="U112" i="19"/>
  <c r="F112" i="19"/>
  <c r="N112" i="19"/>
  <c r="V112" i="19"/>
  <c r="G112" i="19"/>
  <c r="O112" i="19"/>
  <c r="W112" i="19"/>
  <c r="H112" i="19"/>
  <c r="P112" i="19"/>
  <c r="X112" i="19"/>
  <c r="I120" i="19"/>
  <c r="Q120" i="19"/>
  <c r="Y120" i="19"/>
  <c r="J120" i="19"/>
  <c r="R120" i="19"/>
  <c r="Z120" i="19"/>
  <c r="K120" i="19"/>
  <c r="S120" i="19"/>
  <c r="AA120" i="19"/>
  <c r="D120" i="19"/>
  <c r="L120" i="19"/>
  <c r="T120" i="19"/>
  <c r="E120" i="19"/>
  <c r="M120" i="19"/>
  <c r="U120" i="19"/>
  <c r="F120" i="19"/>
  <c r="N120" i="19"/>
  <c r="V120" i="19"/>
  <c r="G120" i="19"/>
  <c r="O120" i="19"/>
  <c r="W120" i="19"/>
  <c r="H120" i="19"/>
  <c r="P120" i="19"/>
  <c r="X120" i="19"/>
  <c r="C120" i="19"/>
  <c r="I132" i="19"/>
  <c r="Q132" i="19"/>
  <c r="Y132" i="19"/>
  <c r="C132" i="19"/>
  <c r="J132" i="19"/>
  <c r="R132" i="19"/>
  <c r="Z132" i="19"/>
  <c r="E132" i="19"/>
  <c r="M132" i="19"/>
  <c r="U132" i="19"/>
  <c r="F132" i="19"/>
  <c r="S132" i="19"/>
  <c r="G132" i="19"/>
  <c r="T132" i="19"/>
  <c r="H132" i="19"/>
  <c r="V132" i="19"/>
  <c r="K132" i="19"/>
  <c r="W132" i="19"/>
  <c r="L132" i="19"/>
  <c r="X132" i="19"/>
  <c r="N132" i="19"/>
  <c r="AA132" i="19"/>
  <c r="O132" i="19"/>
  <c r="P132" i="19"/>
  <c r="D132" i="19"/>
  <c r="T155" i="19"/>
  <c r="T179" i="19" s="1"/>
  <c r="AA155" i="19"/>
  <c r="R155" i="19"/>
  <c r="W155" i="19"/>
  <c r="W179" i="19" s="1"/>
  <c r="U155" i="19"/>
  <c r="Q155" i="19"/>
  <c r="N155" i="19"/>
  <c r="X155" i="19"/>
  <c r="X179" i="19" s="1"/>
  <c r="L155" i="19"/>
  <c r="S155" i="19"/>
  <c r="Y155" i="19"/>
  <c r="O155" i="19"/>
  <c r="Z155" i="19"/>
  <c r="H155" i="19"/>
  <c r="H179" i="19" s="1"/>
  <c r="D155" i="19"/>
  <c r="K155" i="19"/>
  <c r="F155" i="19"/>
  <c r="F179" i="19" s="1"/>
  <c r="I155" i="19"/>
  <c r="I179" i="19" s="1"/>
  <c r="G155" i="19"/>
  <c r="E155" i="19"/>
  <c r="J155" i="19"/>
  <c r="C155" i="19"/>
  <c r="C179" i="19" s="1"/>
  <c r="M155" i="19"/>
  <c r="M179" i="19" s="1"/>
  <c r="V155" i="19"/>
  <c r="P155" i="19"/>
  <c r="B52" i="19"/>
  <c r="D64" i="19"/>
  <c r="L64" i="19"/>
  <c r="T64" i="19"/>
  <c r="E64" i="19"/>
  <c r="M64" i="19"/>
  <c r="U64" i="19"/>
  <c r="O64" i="19"/>
  <c r="Y64" i="19"/>
  <c r="C64" i="19"/>
  <c r="N64" i="19"/>
  <c r="F64" i="19"/>
  <c r="P64" i="19"/>
  <c r="Z64" i="19"/>
  <c r="G64" i="19"/>
  <c r="Q64" i="19"/>
  <c r="AA64" i="19"/>
  <c r="X64" i="19"/>
  <c r="H64" i="19"/>
  <c r="R64" i="19"/>
  <c r="I64" i="19"/>
  <c r="S64" i="19"/>
  <c r="J64" i="19"/>
  <c r="V64" i="19"/>
  <c r="K64" i="19"/>
  <c r="W64" i="19"/>
  <c r="X102" i="19"/>
  <c r="P102" i="19"/>
  <c r="H102" i="19"/>
  <c r="W102" i="19"/>
  <c r="O102" i="19"/>
  <c r="G102" i="19"/>
  <c r="T102" i="19"/>
  <c r="L102" i="19"/>
  <c r="D102" i="19"/>
  <c r="U102" i="19"/>
  <c r="I102" i="19"/>
  <c r="S102" i="19"/>
  <c r="F102" i="19"/>
  <c r="C102" i="19"/>
  <c r="R102" i="19"/>
  <c r="E102" i="19"/>
  <c r="Q102" i="19"/>
  <c r="AA102" i="19"/>
  <c r="N102" i="19"/>
  <c r="Z102" i="19"/>
  <c r="M102" i="19"/>
  <c r="Y102" i="19"/>
  <c r="V102" i="19"/>
  <c r="K102" i="19"/>
  <c r="J102" i="19"/>
  <c r="I114" i="19"/>
  <c r="Q114" i="19"/>
  <c r="Y114" i="19"/>
  <c r="J114" i="19"/>
  <c r="R114" i="19"/>
  <c r="Z114" i="19"/>
  <c r="K114" i="19"/>
  <c r="S114" i="19"/>
  <c r="AA114" i="19"/>
  <c r="L114" i="19"/>
  <c r="T114" i="19"/>
  <c r="M114" i="19"/>
  <c r="U114" i="19"/>
  <c r="F114" i="19"/>
  <c r="N114" i="19"/>
  <c r="V114" i="19"/>
  <c r="G114" i="19"/>
  <c r="O114" i="19"/>
  <c r="W114" i="19"/>
  <c r="H114" i="19"/>
  <c r="P114" i="19"/>
  <c r="X114" i="19"/>
  <c r="I126" i="19"/>
  <c r="Q126" i="19"/>
  <c r="Y126" i="19"/>
  <c r="J126" i="19"/>
  <c r="R126" i="19"/>
  <c r="Z126" i="19"/>
  <c r="E126" i="19"/>
  <c r="M126" i="19"/>
  <c r="U126" i="19"/>
  <c r="H126" i="19"/>
  <c r="V126" i="19"/>
  <c r="K126" i="19"/>
  <c r="W126" i="19"/>
  <c r="L126" i="19"/>
  <c r="X126" i="19"/>
  <c r="N126" i="19"/>
  <c r="AA126" i="19"/>
  <c r="O126" i="19"/>
  <c r="P126" i="19"/>
  <c r="F126" i="19"/>
  <c r="S126" i="19"/>
  <c r="G126" i="19"/>
  <c r="T126" i="19"/>
  <c r="I134" i="19"/>
  <c r="Q134" i="19"/>
  <c r="Y134" i="19"/>
  <c r="J134" i="19"/>
  <c r="R134" i="19"/>
  <c r="Z134" i="19"/>
  <c r="E134" i="19"/>
  <c r="M134" i="19"/>
  <c r="U134" i="19"/>
  <c r="H134" i="19"/>
  <c r="V134" i="19"/>
  <c r="K134" i="19"/>
  <c r="W134" i="19"/>
  <c r="L134" i="19"/>
  <c r="X134" i="19"/>
  <c r="N134" i="19"/>
  <c r="AA134" i="19"/>
  <c r="O134" i="19"/>
  <c r="D134" i="19"/>
  <c r="P134" i="19"/>
  <c r="F134" i="19"/>
  <c r="S134" i="19"/>
  <c r="G134" i="19"/>
  <c r="T134" i="19"/>
  <c r="C134" i="19"/>
  <c r="R157" i="19"/>
  <c r="Y157" i="19"/>
  <c r="Y181" i="19" s="1"/>
  <c r="N157" i="19"/>
  <c r="N181" i="19" s="1"/>
  <c r="X157" i="19"/>
  <c r="U157" i="19"/>
  <c r="Z157" i="19"/>
  <c r="T157" i="19"/>
  <c r="AA157" i="19"/>
  <c r="I157" i="19"/>
  <c r="I181" i="19" s="1"/>
  <c r="W157" i="19"/>
  <c r="G157" i="19"/>
  <c r="E157" i="19"/>
  <c r="J157" i="19"/>
  <c r="H157" i="19"/>
  <c r="Q157" i="19"/>
  <c r="M157" i="19"/>
  <c r="L157" i="19"/>
  <c r="S157" i="19"/>
  <c r="F157" i="19"/>
  <c r="V157" i="19"/>
  <c r="O157" i="19"/>
  <c r="P157" i="19"/>
  <c r="D157" i="19"/>
  <c r="D181" i="19" s="1"/>
  <c r="K157" i="19"/>
  <c r="K169" i="19" s="1"/>
  <c r="C157" i="19"/>
  <c r="B53" i="19"/>
  <c r="D65" i="19"/>
  <c r="L65" i="19"/>
  <c r="T65" i="19"/>
  <c r="E65" i="19"/>
  <c r="M65" i="19"/>
  <c r="U65" i="19"/>
  <c r="K65" i="19"/>
  <c r="W65" i="19"/>
  <c r="N65" i="19"/>
  <c r="X65" i="19"/>
  <c r="C65" i="19"/>
  <c r="O65" i="19"/>
  <c r="Y65" i="19"/>
  <c r="F65" i="19"/>
  <c r="P65" i="19"/>
  <c r="Z65" i="19"/>
  <c r="G65" i="19"/>
  <c r="Q65" i="19"/>
  <c r="AA65" i="19"/>
  <c r="V65" i="19"/>
  <c r="H65" i="19"/>
  <c r="R65" i="19"/>
  <c r="I65" i="19"/>
  <c r="S65" i="19"/>
  <c r="J65" i="19"/>
  <c r="X103" i="19"/>
  <c r="P103" i="19"/>
  <c r="H103" i="19"/>
  <c r="W103" i="19"/>
  <c r="O103" i="19"/>
  <c r="G103" i="19"/>
  <c r="T103" i="19"/>
  <c r="L103" i="19"/>
  <c r="D103" i="19"/>
  <c r="V103" i="19"/>
  <c r="J103" i="19"/>
  <c r="U103" i="19"/>
  <c r="I103" i="19"/>
  <c r="S103" i="19"/>
  <c r="F103" i="19"/>
  <c r="R103" i="19"/>
  <c r="E103" i="19"/>
  <c r="Q103" i="19"/>
  <c r="AA103" i="19"/>
  <c r="N103" i="19"/>
  <c r="M103" i="19"/>
  <c r="C103" i="19"/>
  <c r="K103" i="19"/>
  <c r="Z103" i="19"/>
  <c r="Y103" i="19"/>
  <c r="I115" i="19"/>
  <c r="Q115" i="19"/>
  <c r="Y115" i="19"/>
  <c r="J115" i="19"/>
  <c r="R115" i="19"/>
  <c r="Z115" i="19"/>
  <c r="K115" i="19"/>
  <c r="S115" i="19"/>
  <c r="AA115" i="19"/>
  <c r="D115" i="19"/>
  <c r="L115" i="19"/>
  <c r="T115" i="19"/>
  <c r="M115" i="19"/>
  <c r="U115" i="19"/>
  <c r="F115" i="19"/>
  <c r="N115" i="19"/>
  <c r="V115" i="19"/>
  <c r="G115" i="19"/>
  <c r="O115" i="19"/>
  <c r="W115" i="19"/>
  <c r="X115" i="19"/>
  <c r="H115" i="19"/>
  <c r="P115" i="19"/>
  <c r="I127" i="19"/>
  <c r="Q127" i="19"/>
  <c r="Y127" i="19"/>
  <c r="J127" i="19"/>
  <c r="R127" i="19"/>
  <c r="Z127" i="19"/>
  <c r="E127" i="19"/>
  <c r="M127" i="19"/>
  <c r="U127" i="19"/>
  <c r="K127" i="19"/>
  <c r="W127" i="19"/>
  <c r="L127" i="19"/>
  <c r="X127" i="19"/>
  <c r="N127" i="19"/>
  <c r="AA127" i="19"/>
  <c r="O127" i="19"/>
  <c r="D127" i="19"/>
  <c r="P127" i="19"/>
  <c r="F127" i="19"/>
  <c r="S127" i="19"/>
  <c r="G127" i="19"/>
  <c r="T127" i="19"/>
  <c r="V127" i="19"/>
  <c r="H127" i="19"/>
  <c r="I135" i="19"/>
  <c r="Q135" i="19"/>
  <c r="Y135" i="19"/>
  <c r="J135" i="19"/>
  <c r="R135" i="19"/>
  <c r="Z135" i="19"/>
  <c r="E135" i="19"/>
  <c r="M135" i="19"/>
  <c r="U135" i="19"/>
  <c r="K135" i="19"/>
  <c r="W135" i="19"/>
  <c r="C135" i="19"/>
  <c r="L135" i="19"/>
  <c r="X135" i="19"/>
  <c r="N135" i="19"/>
  <c r="AA135" i="19"/>
  <c r="O135" i="19"/>
  <c r="D135" i="19"/>
  <c r="P135" i="19"/>
  <c r="F135" i="19"/>
  <c r="S135" i="19"/>
  <c r="G135" i="19"/>
  <c r="T135" i="19"/>
  <c r="H135" i="19"/>
  <c r="V135" i="19"/>
  <c r="U158" i="19"/>
  <c r="U182" i="19" s="1"/>
  <c r="Z158" i="19"/>
  <c r="Z182" i="19" s="1"/>
  <c r="C158" i="19"/>
  <c r="R158" i="19"/>
  <c r="E158" i="19"/>
  <c r="J158" i="19"/>
  <c r="H158" i="19"/>
  <c r="K158" i="19"/>
  <c r="K182" i="19" s="1"/>
  <c r="Y158" i="19"/>
  <c r="Y182" i="19" s="1"/>
  <c r="G158" i="19"/>
  <c r="G182" i="19" s="1"/>
  <c r="M158" i="19"/>
  <c r="M182" i="19" s="1"/>
  <c r="T158" i="19"/>
  <c r="T182" i="19" s="1"/>
  <c r="AA158" i="19"/>
  <c r="AA182" i="19" s="1"/>
  <c r="F158" i="19"/>
  <c r="F182" i="19" s="1"/>
  <c r="I158" i="19"/>
  <c r="I182" i="19" s="1"/>
  <c r="W158" i="19"/>
  <c r="P158" i="19"/>
  <c r="D158" i="19"/>
  <c r="L158" i="19"/>
  <c r="S158" i="19"/>
  <c r="S182" i="19" s="1"/>
  <c r="V158" i="19"/>
  <c r="O158" i="19"/>
  <c r="Q158" i="19"/>
  <c r="N158" i="19"/>
  <c r="N182" i="19" s="1"/>
  <c r="X158" i="19"/>
  <c r="D123" i="19"/>
  <c r="X45" i="19"/>
  <c r="X50" i="19" s="1"/>
  <c r="P45" i="19"/>
  <c r="P54" i="19" s="1"/>
  <c r="H45" i="19"/>
  <c r="H55" i="19" s="1"/>
  <c r="AA45" i="19"/>
  <c r="AA56" i="19" s="1"/>
  <c r="S45" i="19"/>
  <c r="S55" i="19" s="1"/>
  <c r="K45" i="19"/>
  <c r="K50" i="19" s="1"/>
  <c r="U45" i="19"/>
  <c r="U51" i="19" s="1"/>
  <c r="M45" i="19"/>
  <c r="M51" i="19" s="1"/>
  <c r="E45" i="19"/>
  <c r="Z45" i="19"/>
  <c r="Z57" i="19" s="1"/>
  <c r="R45" i="19"/>
  <c r="R48" i="19" s="1"/>
  <c r="J45" i="19"/>
  <c r="J56" i="19" s="1"/>
  <c r="W45" i="19"/>
  <c r="W56" i="19" s="1"/>
  <c r="O45" i="19"/>
  <c r="O55" i="19" s="1"/>
  <c r="G45" i="19"/>
  <c r="G55" i="19" s="1"/>
  <c r="B118" i="19"/>
  <c r="B186" i="19"/>
  <c r="B120" i="19"/>
  <c r="B157" i="19"/>
  <c r="T45" i="19"/>
  <c r="T53" i="19" s="1"/>
  <c r="L45" i="19"/>
  <c r="L48" i="19" s="1"/>
  <c r="D45" i="19"/>
  <c r="D51" i="19" s="1"/>
  <c r="Y45" i="19"/>
  <c r="Y57" i="19" s="1"/>
  <c r="Q45" i="19"/>
  <c r="Q54" i="19" s="1"/>
  <c r="I45" i="19"/>
  <c r="I52" i="19" s="1"/>
  <c r="B48" i="19"/>
  <c r="V45" i="19"/>
  <c r="V48" i="19" s="1"/>
  <c r="N45" i="19"/>
  <c r="N52" i="19" s="1"/>
  <c r="F45" i="19"/>
  <c r="F54" i="19" s="1"/>
  <c r="B119" i="19"/>
  <c r="B130" i="19"/>
  <c r="B153" i="19"/>
  <c r="L259" i="19"/>
  <c r="L235" i="19"/>
  <c r="L211" i="19"/>
  <c r="K258" i="19"/>
  <c r="K234" i="19"/>
  <c r="K210" i="19"/>
  <c r="J257" i="19"/>
  <c r="J233" i="19"/>
  <c r="J209" i="19"/>
  <c r="I256" i="19"/>
  <c r="I232" i="19"/>
  <c r="I208" i="19"/>
  <c r="H255" i="19"/>
  <c r="H231" i="19"/>
  <c r="H207" i="19"/>
  <c r="G254" i="19"/>
  <c r="G230" i="19"/>
  <c r="G206" i="19"/>
  <c r="F253" i="19"/>
  <c r="F229" i="19"/>
  <c r="F205" i="19"/>
  <c r="E204" i="19"/>
  <c r="L251" i="19"/>
  <c r="L227" i="19"/>
  <c r="L203" i="19"/>
  <c r="K250" i="19"/>
  <c r="K226" i="19"/>
  <c r="K202" i="19"/>
  <c r="V178" i="19"/>
  <c r="L184" i="19"/>
  <c r="Q184" i="19"/>
  <c r="S184" i="19"/>
  <c r="B160" i="19"/>
  <c r="S259" i="19"/>
  <c r="S235" i="19"/>
  <c r="S211" i="19"/>
  <c r="R258" i="19"/>
  <c r="R234" i="19"/>
  <c r="R210" i="19"/>
  <c r="Q257" i="19"/>
  <c r="Q233" i="19"/>
  <c r="Q209" i="19"/>
  <c r="P256" i="19"/>
  <c r="P232" i="19"/>
  <c r="P208" i="19"/>
  <c r="O255" i="19"/>
  <c r="O231" i="19"/>
  <c r="O207" i="19"/>
  <c r="N254" i="19"/>
  <c r="N230" i="19"/>
  <c r="N206" i="19"/>
  <c r="M253" i="19"/>
  <c r="M229" i="19"/>
  <c r="M205" i="19"/>
  <c r="L252" i="19"/>
  <c r="L204" i="19"/>
  <c r="L228" i="19"/>
  <c r="Z250" i="19"/>
  <c r="Z202" i="19"/>
  <c r="Z226" i="19"/>
  <c r="AA258" i="19"/>
  <c r="AA234" i="19"/>
  <c r="AA210" i="19"/>
  <c r="Y123" i="19"/>
  <c r="I123" i="19"/>
  <c r="B184" i="19"/>
  <c r="H123" i="19"/>
  <c r="B49" i="19"/>
  <c r="B54" i="19"/>
  <c r="C235" i="19"/>
  <c r="B115" i="19"/>
  <c r="B121" i="19"/>
  <c r="B116" i="19"/>
  <c r="B178" i="19"/>
  <c r="B185" i="19"/>
  <c r="B179" i="19"/>
  <c r="W183" i="19"/>
  <c r="J183" i="19"/>
  <c r="T211" i="19"/>
  <c r="T235" i="19"/>
  <c r="T259" i="19"/>
  <c r="S234" i="19"/>
  <c r="S258" i="19"/>
  <c r="S210" i="19"/>
  <c r="R257" i="19"/>
  <c r="R233" i="19"/>
  <c r="R209" i="19"/>
  <c r="Q256" i="19"/>
  <c r="Q232" i="19"/>
  <c r="Q208" i="19"/>
  <c r="P255" i="19"/>
  <c r="P231" i="19"/>
  <c r="P207" i="19"/>
  <c r="O254" i="19"/>
  <c r="O230" i="19"/>
  <c r="O206" i="19"/>
  <c r="N253" i="19"/>
  <c r="N229" i="19"/>
  <c r="N205" i="19"/>
  <c r="M252" i="19"/>
  <c r="M228" i="19"/>
  <c r="M204" i="19"/>
  <c r="T251" i="19"/>
  <c r="T227" i="19"/>
  <c r="T203" i="19"/>
  <c r="S250" i="19"/>
  <c r="S226" i="19"/>
  <c r="S202" i="19"/>
  <c r="AA251" i="19"/>
  <c r="AA227" i="19"/>
  <c r="AA203" i="19"/>
  <c r="C211" i="19"/>
  <c r="K235" i="19"/>
  <c r="K211" i="19"/>
  <c r="K259" i="19"/>
  <c r="J258" i="19"/>
  <c r="J234" i="19"/>
  <c r="J210" i="19"/>
  <c r="I257" i="19"/>
  <c r="I233" i="19"/>
  <c r="I209" i="19"/>
  <c r="H256" i="19"/>
  <c r="H232" i="19"/>
  <c r="H208" i="19"/>
  <c r="V254" i="19"/>
  <c r="V230" i="19"/>
  <c r="V206" i="19"/>
  <c r="U253" i="19"/>
  <c r="U229" i="19"/>
  <c r="U205" i="19"/>
  <c r="T252" i="19"/>
  <c r="T228" i="19"/>
  <c r="T204" i="19"/>
  <c r="S251" i="19"/>
  <c r="S227" i="19"/>
  <c r="S203" i="19"/>
  <c r="R250" i="19"/>
  <c r="R226" i="19"/>
  <c r="R202" i="19"/>
  <c r="AA202" i="19"/>
  <c r="AA250" i="19"/>
  <c r="AA226" i="19"/>
  <c r="Q123" i="19"/>
  <c r="B64" i="19"/>
  <c r="B74" i="19"/>
  <c r="B82" i="19"/>
  <c r="B132" i="19"/>
  <c r="X123" i="19"/>
  <c r="P123" i="19"/>
  <c r="B68" i="19"/>
  <c r="B78" i="19"/>
  <c r="C206" i="19"/>
  <c r="N259" i="19"/>
  <c r="N211" i="19"/>
  <c r="N235" i="19"/>
  <c r="U258" i="19"/>
  <c r="U234" i="19"/>
  <c r="U210" i="19"/>
  <c r="T209" i="19"/>
  <c r="T233" i="19"/>
  <c r="T257" i="19"/>
  <c r="S232" i="19"/>
  <c r="S208" i="19"/>
  <c r="S256" i="19"/>
  <c r="Z255" i="19"/>
  <c r="Z231" i="19"/>
  <c r="Z207" i="19"/>
  <c r="J255" i="19"/>
  <c r="J231" i="19"/>
  <c r="J207" i="19"/>
  <c r="Y254" i="19"/>
  <c r="Y230" i="19"/>
  <c r="Y206" i="19"/>
  <c r="I254" i="19"/>
  <c r="I230" i="19"/>
  <c r="I206" i="19"/>
  <c r="X253" i="19"/>
  <c r="X229" i="19"/>
  <c r="X205" i="19"/>
  <c r="P253" i="19"/>
  <c r="P229" i="19"/>
  <c r="P205" i="19"/>
  <c r="H253" i="19"/>
  <c r="H229" i="19"/>
  <c r="H205" i="19"/>
  <c r="W252" i="19"/>
  <c r="W228" i="19"/>
  <c r="W204" i="19"/>
  <c r="G252" i="19"/>
  <c r="G228" i="19"/>
  <c r="G204" i="19"/>
  <c r="V251" i="19"/>
  <c r="V227" i="19"/>
  <c r="V203" i="19"/>
  <c r="N251" i="19"/>
  <c r="N227" i="19"/>
  <c r="N203" i="19"/>
  <c r="F251" i="19"/>
  <c r="F227" i="19"/>
  <c r="F203" i="19"/>
  <c r="U250" i="19"/>
  <c r="U226" i="19"/>
  <c r="U202" i="19"/>
  <c r="M250" i="19"/>
  <c r="M226" i="19"/>
  <c r="M202" i="19"/>
  <c r="E250" i="19"/>
  <c r="E226" i="19"/>
  <c r="E202" i="19"/>
  <c r="AA229" i="19"/>
  <c r="AA253" i="19"/>
  <c r="AA205" i="19"/>
  <c r="C204" i="19"/>
  <c r="D211" i="19"/>
  <c r="D259" i="19"/>
  <c r="D235" i="19"/>
  <c r="Z257" i="19"/>
  <c r="Z233" i="19"/>
  <c r="Z209" i="19"/>
  <c r="Y256" i="19"/>
  <c r="Y232" i="19"/>
  <c r="Y208" i="19"/>
  <c r="X255" i="19"/>
  <c r="X231" i="19"/>
  <c r="X207" i="19"/>
  <c r="W254" i="19"/>
  <c r="W230" i="19"/>
  <c r="W206" i="19"/>
  <c r="V253" i="19"/>
  <c r="V229" i="19"/>
  <c r="V205" i="19"/>
  <c r="U252" i="19"/>
  <c r="U228" i="19"/>
  <c r="U204" i="19"/>
  <c r="D203" i="19"/>
  <c r="AA235" i="19"/>
  <c r="AA259" i="19"/>
  <c r="AA211" i="19"/>
  <c r="C203" i="19"/>
  <c r="Z258" i="19"/>
  <c r="Z234" i="19"/>
  <c r="Z210" i="19"/>
  <c r="Y257" i="19"/>
  <c r="Y233" i="19"/>
  <c r="Y209" i="19"/>
  <c r="X256" i="19"/>
  <c r="X232" i="19"/>
  <c r="X208" i="19"/>
  <c r="W255" i="19"/>
  <c r="W231" i="19"/>
  <c r="W207" i="19"/>
  <c r="G255" i="19"/>
  <c r="G231" i="19"/>
  <c r="G207" i="19"/>
  <c r="F254" i="19"/>
  <c r="F230" i="19"/>
  <c r="F206" i="19"/>
  <c r="E205" i="19"/>
  <c r="D228" i="19"/>
  <c r="D252" i="19"/>
  <c r="D204" i="19"/>
  <c r="K227" i="19"/>
  <c r="K251" i="19"/>
  <c r="K203" i="19"/>
  <c r="J250" i="19"/>
  <c r="J202" i="19"/>
  <c r="J226" i="19"/>
  <c r="B114" i="19"/>
  <c r="B155" i="19"/>
  <c r="B51" i="19"/>
  <c r="B180" i="19"/>
  <c r="V211" i="19"/>
  <c r="V259" i="19"/>
  <c r="V235" i="19"/>
  <c r="F211" i="19"/>
  <c r="F259" i="19"/>
  <c r="F235" i="19"/>
  <c r="M258" i="19"/>
  <c r="M234" i="19"/>
  <c r="M210" i="19"/>
  <c r="E258" i="19"/>
  <c r="E234" i="19"/>
  <c r="E210" i="19"/>
  <c r="L257" i="19"/>
  <c r="L233" i="19"/>
  <c r="L209" i="19"/>
  <c r="D257" i="19"/>
  <c r="D233" i="19"/>
  <c r="D209" i="19"/>
  <c r="K232" i="19"/>
  <c r="K208" i="19"/>
  <c r="K256" i="19"/>
  <c r="R255" i="19"/>
  <c r="R207" i="19"/>
  <c r="R231" i="19"/>
  <c r="Q254" i="19"/>
  <c r="Q206" i="19"/>
  <c r="Q230" i="19"/>
  <c r="O252" i="19"/>
  <c r="O228" i="19"/>
  <c r="O204" i="19"/>
  <c r="B158" i="19"/>
  <c r="B126" i="19"/>
  <c r="B134" i="19"/>
  <c r="C210" i="19"/>
  <c r="Z259" i="19"/>
  <c r="Z235" i="19"/>
  <c r="Z211" i="19"/>
  <c r="R259" i="19"/>
  <c r="R235" i="19"/>
  <c r="R211" i="19"/>
  <c r="J259" i="19"/>
  <c r="J235" i="19"/>
  <c r="J211" i="19"/>
  <c r="Y258" i="19"/>
  <c r="Y234" i="19"/>
  <c r="Y210" i="19"/>
  <c r="Q258" i="19"/>
  <c r="Q234" i="19"/>
  <c r="Q210" i="19"/>
  <c r="I258" i="19"/>
  <c r="I234" i="19"/>
  <c r="I210" i="19"/>
  <c r="X257" i="19"/>
  <c r="X233" i="19"/>
  <c r="X209" i="19"/>
  <c r="P257" i="19"/>
  <c r="P233" i="19"/>
  <c r="P209" i="19"/>
  <c r="H257" i="19"/>
  <c r="H233" i="19"/>
  <c r="H209" i="19"/>
  <c r="W256" i="19"/>
  <c r="W232" i="19"/>
  <c r="W208" i="19"/>
  <c r="O256" i="19"/>
  <c r="O232" i="19"/>
  <c r="O208" i="19"/>
  <c r="G256" i="19"/>
  <c r="G232" i="19"/>
  <c r="G208" i="19"/>
  <c r="V255" i="19"/>
  <c r="V231" i="19"/>
  <c r="V207" i="19"/>
  <c r="N255" i="19"/>
  <c r="N231" i="19"/>
  <c r="N207" i="19"/>
  <c r="F255" i="19"/>
  <c r="F231" i="19"/>
  <c r="F207" i="19"/>
  <c r="U254" i="19"/>
  <c r="U230" i="19"/>
  <c r="U206" i="19"/>
  <c r="M254" i="19"/>
  <c r="M230" i="19"/>
  <c r="M206" i="19"/>
  <c r="E206" i="19"/>
  <c r="T253" i="19"/>
  <c r="T205" i="19"/>
  <c r="T229" i="19"/>
  <c r="L229" i="19"/>
  <c r="L253" i="19"/>
  <c r="L205" i="19"/>
  <c r="D253" i="19"/>
  <c r="D229" i="19"/>
  <c r="D205" i="19"/>
  <c r="S228" i="19"/>
  <c r="S252" i="19"/>
  <c r="S204" i="19"/>
  <c r="K252" i="19"/>
  <c r="K228" i="19"/>
  <c r="K204" i="19"/>
  <c r="Z251" i="19"/>
  <c r="Z227" i="19"/>
  <c r="Z203" i="19"/>
  <c r="R251" i="19"/>
  <c r="R203" i="19"/>
  <c r="R227" i="19"/>
  <c r="J251" i="19"/>
  <c r="J227" i="19"/>
  <c r="J203" i="19"/>
  <c r="Y250" i="19"/>
  <c r="Y202" i="19"/>
  <c r="Y226" i="19"/>
  <c r="Q250" i="19"/>
  <c r="Q202" i="19"/>
  <c r="Q226" i="19"/>
  <c r="I250" i="19"/>
  <c r="I202" i="19"/>
  <c r="I226" i="19"/>
  <c r="AA233" i="19"/>
  <c r="AA257" i="19"/>
  <c r="AA209" i="19"/>
  <c r="W123" i="19"/>
  <c r="O123" i="19"/>
  <c r="G123" i="19"/>
  <c r="B80" i="19"/>
  <c r="B117" i="19"/>
  <c r="B181" i="19"/>
  <c r="C209" i="19"/>
  <c r="Y259" i="19"/>
  <c r="Y235" i="19"/>
  <c r="Y211" i="19"/>
  <c r="Q259" i="19"/>
  <c r="Q235" i="19"/>
  <c r="Q211" i="19"/>
  <c r="I259" i="19"/>
  <c r="I235" i="19"/>
  <c r="I211" i="19"/>
  <c r="X258" i="19"/>
  <c r="X234" i="19"/>
  <c r="X210" i="19"/>
  <c r="P258" i="19"/>
  <c r="P234" i="19"/>
  <c r="P210" i="19"/>
  <c r="H258" i="19"/>
  <c r="H234" i="19"/>
  <c r="H210" i="19"/>
  <c r="W257" i="19"/>
  <c r="W233" i="19"/>
  <c r="W209" i="19"/>
  <c r="O257" i="19"/>
  <c r="O233" i="19"/>
  <c r="O209" i="19"/>
  <c r="G257" i="19"/>
  <c r="G233" i="19"/>
  <c r="G209" i="19"/>
  <c r="V256" i="19"/>
  <c r="V232" i="19"/>
  <c r="V208" i="19"/>
  <c r="N256" i="19"/>
  <c r="N232" i="19"/>
  <c r="N208" i="19"/>
  <c r="F256" i="19"/>
  <c r="F232" i="19"/>
  <c r="F208" i="19"/>
  <c r="U255" i="19"/>
  <c r="U231" i="19"/>
  <c r="U207" i="19"/>
  <c r="M255" i="19"/>
  <c r="M231" i="19"/>
  <c r="M207" i="19"/>
  <c r="E207" i="19"/>
  <c r="T230" i="19"/>
  <c r="T254" i="19"/>
  <c r="T206" i="19"/>
  <c r="L254" i="19"/>
  <c r="L230" i="19"/>
  <c r="L206" i="19"/>
  <c r="D254" i="19"/>
  <c r="D230" i="19"/>
  <c r="D206" i="19"/>
  <c r="S205" i="19"/>
  <c r="S253" i="19"/>
  <c r="S229" i="19"/>
  <c r="K253" i="19"/>
  <c r="K229" i="19"/>
  <c r="K205" i="19"/>
  <c r="Z252" i="19"/>
  <c r="Z228" i="19"/>
  <c r="Z204" i="19"/>
  <c r="R252" i="19"/>
  <c r="R228" i="19"/>
  <c r="R204" i="19"/>
  <c r="J252" i="19"/>
  <c r="J228" i="19"/>
  <c r="J204" i="19"/>
  <c r="Y251" i="19"/>
  <c r="Y203" i="19"/>
  <c r="Y227" i="19"/>
  <c r="Q251" i="19"/>
  <c r="Q203" i="19"/>
  <c r="Q227" i="19"/>
  <c r="I251" i="19"/>
  <c r="I203" i="19"/>
  <c r="I227" i="19"/>
  <c r="X250" i="19"/>
  <c r="X226" i="19"/>
  <c r="X202" i="19"/>
  <c r="P250" i="19"/>
  <c r="P226" i="19"/>
  <c r="P202" i="19"/>
  <c r="H250" i="19"/>
  <c r="H226" i="19"/>
  <c r="H202" i="19"/>
  <c r="AA256" i="19"/>
  <c r="AA232" i="19"/>
  <c r="AA208" i="19"/>
  <c r="V123" i="19"/>
  <c r="F123" i="19"/>
  <c r="B62" i="19"/>
  <c r="B161" i="19"/>
  <c r="F185" i="19"/>
  <c r="X185" i="19"/>
  <c r="B112" i="19"/>
  <c r="B128" i="19"/>
  <c r="X181" i="19"/>
  <c r="P186" i="19"/>
  <c r="B182" i="19"/>
  <c r="C202" i="19"/>
  <c r="C208" i="19"/>
  <c r="X259" i="19"/>
  <c r="X235" i="19"/>
  <c r="X211" i="19"/>
  <c r="P259" i="19"/>
  <c r="P235" i="19"/>
  <c r="P211" i="19"/>
  <c r="H259" i="19"/>
  <c r="H235" i="19"/>
  <c r="H211" i="19"/>
  <c r="W258" i="19"/>
  <c r="W210" i="19"/>
  <c r="W234" i="19"/>
  <c r="O258" i="19"/>
  <c r="O234" i="19"/>
  <c r="O210" i="19"/>
  <c r="G258" i="19"/>
  <c r="G234" i="19"/>
  <c r="G210" i="19"/>
  <c r="V233" i="19"/>
  <c r="V209" i="19"/>
  <c r="V257" i="19"/>
  <c r="N233" i="19"/>
  <c r="N257" i="19"/>
  <c r="N209" i="19"/>
  <c r="F257" i="19"/>
  <c r="F233" i="19"/>
  <c r="F209" i="19"/>
  <c r="U256" i="19"/>
  <c r="U232" i="19"/>
  <c r="U208" i="19"/>
  <c r="M256" i="19"/>
  <c r="M232" i="19"/>
  <c r="M208" i="19"/>
  <c r="E232" i="19"/>
  <c r="T255" i="19"/>
  <c r="T231" i="19"/>
  <c r="T207" i="19"/>
  <c r="L255" i="19"/>
  <c r="L231" i="19"/>
  <c r="L207" i="19"/>
  <c r="D255" i="19"/>
  <c r="D207" i="19"/>
  <c r="D231" i="19"/>
  <c r="S254" i="19"/>
  <c r="S230" i="19"/>
  <c r="S206" i="19"/>
  <c r="K254" i="19"/>
  <c r="K230" i="19"/>
  <c r="K206" i="19"/>
  <c r="Z253" i="19"/>
  <c r="Z229" i="19"/>
  <c r="Z205" i="19"/>
  <c r="R253" i="19"/>
  <c r="R205" i="19"/>
  <c r="R229" i="19"/>
  <c r="J253" i="19"/>
  <c r="J229" i="19"/>
  <c r="J205" i="19"/>
  <c r="Y252" i="19"/>
  <c r="Y228" i="19"/>
  <c r="Y204" i="19"/>
  <c r="Q252" i="19"/>
  <c r="Q228" i="19"/>
  <c r="Q204" i="19"/>
  <c r="I252" i="19"/>
  <c r="I204" i="19"/>
  <c r="I228" i="19"/>
  <c r="X251" i="19"/>
  <c r="X227" i="19"/>
  <c r="X203" i="19"/>
  <c r="P251" i="19"/>
  <c r="P227" i="19"/>
  <c r="P203" i="19"/>
  <c r="H251" i="19"/>
  <c r="H227" i="19"/>
  <c r="H203" i="19"/>
  <c r="W250" i="19"/>
  <c r="W226" i="19"/>
  <c r="W202" i="19"/>
  <c r="O250" i="19"/>
  <c r="O226" i="19"/>
  <c r="O202" i="19"/>
  <c r="G250" i="19"/>
  <c r="G226" i="19"/>
  <c r="G202" i="19"/>
  <c r="AA255" i="19"/>
  <c r="AA231" i="19"/>
  <c r="AA207" i="19"/>
  <c r="U123" i="19"/>
  <c r="E123" i="19"/>
  <c r="N123" i="19"/>
  <c r="B113" i="19"/>
  <c r="B183" i="19"/>
  <c r="C207" i="19"/>
  <c r="W259" i="19"/>
  <c r="W235" i="19"/>
  <c r="W211" i="19"/>
  <c r="O259" i="19"/>
  <c r="O235" i="19"/>
  <c r="O211" i="19"/>
  <c r="G259" i="19"/>
  <c r="G235" i="19"/>
  <c r="V258" i="19"/>
  <c r="V210" i="19"/>
  <c r="V234" i="19"/>
  <c r="N210" i="19"/>
  <c r="N258" i="19"/>
  <c r="N234" i="19"/>
  <c r="F258" i="19"/>
  <c r="F210" i="19"/>
  <c r="F234" i="19"/>
  <c r="U233" i="19"/>
  <c r="U257" i="19"/>
  <c r="U209" i="19"/>
  <c r="M233" i="19"/>
  <c r="M257" i="19"/>
  <c r="M209" i="19"/>
  <c r="E257" i="19"/>
  <c r="E233" i="19"/>
  <c r="E209" i="19"/>
  <c r="T256" i="19"/>
  <c r="T232" i="19"/>
  <c r="T208" i="19"/>
  <c r="L232" i="19"/>
  <c r="L208" i="19"/>
  <c r="L256" i="19"/>
  <c r="D232" i="19"/>
  <c r="D256" i="19"/>
  <c r="D208" i="19"/>
  <c r="S255" i="19"/>
  <c r="S231" i="19"/>
  <c r="S207" i="19"/>
  <c r="K231" i="19"/>
  <c r="K255" i="19"/>
  <c r="K207" i="19"/>
  <c r="Z254" i="19"/>
  <c r="Z206" i="19"/>
  <c r="Z230" i="19"/>
  <c r="R254" i="19"/>
  <c r="R230" i="19"/>
  <c r="R206" i="19"/>
  <c r="J254" i="19"/>
  <c r="J230" i="19"/>
  <c r="J206" i="19"/>
  <c r="Y253" i="19"/>
  <c r="Y229" i="19"/>
  <c r="Y205" i="19"/>
  <c r="Q253" i="19"/>
  <c r="Q229" i="19"/>
  <c r="Q205" i="19"/>
  <c r="I253" i="19"/>
  <c r="I205" i="19"/>
  <c r="I229" i="19"/>
  <c r="X252" i="19"/>
  <c r="X228" i="19"/>
  <c r="X204" i="19"/>
  <c r="P252" i="19"/>
  <c r="P228" i="19"/>
  <c r="P204" i="19"/>
  <c r="H252" i="19"/>
  <c r="H228" i="19"/>
  <c r="H204" i="19"/>
  <c r="W251" i="19"/>
  <c r="W227" i="19"/>
  <c r="W203" i="19"/>
  <c r="O251" i="19"/>
  <c r="O227" i="19"/>
  <c r="O203" i="19"/>
  <c r="G251" i="19"/>
  <c r="G227" i="19"/>
  <c r="G203" i="19"/>
  <c r="V250" i="19"/>
  <c r="V226" i="19"/>
  <c r="V202" i="19"/>
  <c r="N250" i="19"/>
  <c r="N226" i="19"/>
  <c r="N202" i="19"/>
  <c r="F250" i="19"/>
  <c r="F226" i="19"/>
  <c r="F202" i="19"/>
  <c r="AA254" i="19"/>
  <c r="AA206" i="19"/>
  <c r="AA230" i="19"/>
  <c r="T123" i="19"/>
  <c r="M123" i="19"/>
  <c r="S123" i="19"/>
  <c r="K123" i="19"/>
  <c r="L123" i="19"/>
  <c r="E208" i="19"/>
  <c r="E256" i="19" s="1"/>
  <c r="B66" i="19"/>
  <c r="B76" i="19"/>
  <c r="C205" i="19"/>
  <c r="U211" i="19"/>
  <c r="U259" i="19"/>
  <c r="U235" i="19"/>
  <c r="M259" i="19"/>
  <c r="M235" i="19"/>
  <c r="M211" i="19"/>
  <c r="E259" i="19"/>
  <c r="E235" i="19"/>
  <c r="E211" i="19"/>
  <c r="T258" i="19"/>
  <c r="T210" i="19"/>
  <c r="T234" i="19"/>
  <c r="L258" i="19"/>
  <c r="L234" i="19"/>
  <c r="L210" i="19"/>
  <c r="D258" i="19"/>
  <c r="D210" i="19"/>
  <c r="D234" i="19"/>
  <c r="S257" i="19"/>
  <c r="S233" i="19"/>
  <c r="S209" i="19"/>
  <c r="K233" i="19"/>
  <c r="K257" i="19"/>
  <c r="K209" i="19"/>
  <c r="Z256" i="19"/>
  <c r="Z232" i="19"/>
  <c r="Z208" i="19"/>
  <c r="R256" i="19"/>
  <c r="R232" i="19"/>
  <c r="R208" i="19"/>
  <c r="J256" i="19"/>
  <c r="J208" i="19"/>
  <c r="J232" i="19"/>
  <c r="Y255" i="19"/>
  <c r="Y207" i="19"/>
  <c r="Y231" i="19"/>
  <c r="Q255" i="19"/>
  <c r="Q231" i="19"/>
  <c r="Q207" i="19"/>
  <c r="I255" i="19"/>
  <c r="I231" i="19"/>
  <c r="I207" i="19"/>
  <c r="X254" i="19"/>
  <c r="X230" i="19"/>
  <c r="X206" i="19"/>
  <c r="P254" i="19"/>
  <c r="P230" i="19"/>
  <c r="P206" i="19"/>
  <c r="H254" i="19"/>
  <c r="H230" i="19"/>
  <c r="H206" i="19"/>
  <c r="W253" i="19"/>
  <c r="W229" i="19"/>
  <c r="W205" i="19"/>
  <c r="O253" i="19"/>
  <c r="O229" i="19"/>
  <c r="O205" i="19"/>
  <c r="G253" i="19"/>
  <c r="G229" i="19"/>
  <c r="G205" i="19"/>
  <c r="V252" i="19"/>
  <c r="V228" i="19"/>
  <c r="V204" i="19"/>
  <c r="N252" i="19"/>
  <c r="N228" i="19"/>
  <c r="N204" i="19"/>
  <c r="F252" i="19"/>
  <c r="F228" i="19"/>
  <c r="F204" i="19"/>
  <c r="U251" i="19"/>
  <c r="U227" i="19"/>
  <c r="U203" i="19"/>
  <c r="M251" i="19"/>
  <c r="M227" i="19"/>
  <c r="M203" i="19"/>
  <c r="E251" i="19"/>
  <c r="E227" i="19"/>
  <c r="E203" i="19"/>
  <c r="T226" i="19"/>
  <c r="T250" i="19"/>
  <c r="T202" i="19"/>
  <c r="L250" i="19"/>
  <c r="L226" i="19"/>
  <c r="L202" i="19"/>
  <c r="D202" i="19"/>
  <c r="AA252" i="19"/>
  <c r="AA228" i="19"/>
  <c r="AA204" i="19"/>
  <c r="J123" i="19"/>
  <c r="C45" i="19"/>
  <c r="B81" i="19"/>
  <c r="B133" i="19"/>
  <c r="B63" i="19"/>
  <c r="B67" i="19"/>
  <c r="B77" i="19"/>
  <c r="B71" i="19"/>
  <c r="B127" i="19"/>
  <c r="B135" i="19"/>
  <c r="B159" i="19"/>
  <c r="B131" i="19"/>
  <c r="B65" i="19"/>
  <c r="B83" i="19"/>
  <c r="B69" i="19"/>
  <c r="B79" i="19"/>
  <c r="B75" i="19"/>
  <c r="B129" i="19"/>
  <c r="C123" i="19"/>
  <c r="B154" i="19"/>
  <c r="B162" i="19"/>
  <c r="C55" i="19" l="1"/>
  <c r="C145" i="19" s="1"/>
  <c r="C80" i="19"/>
  <c r="C232" i="19" s="1"/>
  <c r="C92" i="19"/>
  <c r="Z169" i="19"/>
  <c r="S145" i="19"/>
  <c r="M171" i="19"/>
  <c r="M183" i="19"/>
  <c r="E255" i="19"/>
  <c r="K140" i="19"/>
  <c r="K173" i="19"/>
  <c r="K166" i="19"/>
  <c r="P50" i="19"/>
  <c r="P140" i="19" s="1"/>
  <c r="E254" i="19"/>
  <c r="E253" i="19"/>
  <c r="N142" i="19"/>
  <c r="O145" i="19"/>
  <c r="V168" i="19"/>
  <c r="AA146" i="19"/>
  <c r="K165" i="19"/>
  <c r="Z147" i="19"/>
  <c r="P144" i="19"/>
  <c r="AA167" i="19"/>
  <c r="W174" i="19"/>
  <c r="I142" i="19"/>
  <c r="G169" i="19"/>
  <c r="V174" i="19"/>
  <c r="W173" i="19"/>
  <c r="K168" i="19"/>
  <c r="Y147" i="19"/>
  <c r="X140" i="19"/>
  <c r="W169" i="19"/>
  <c r="G174" i="19"/>
  <c r="K167" i="19"/>
  <c r="X171" i="19"/>
  <c r="H145" i="19"/>
  <c r="L53" i="19"/>
  <c r="L143" i="19" s="1"/>
  <c r="R52" i="19"/>
  <c r="R142" i="19" s="1"/>
  <c r="E179" i="19"/>
  <c r="G54" i="19"/>
  <c r="G220" i="19" s="1"/>
  <c r="G268" i="19" s="1"/>
  <c r="G280" i="19" s="1"/>
  <c r="G167" i="19"/>
  <c r="V53" i="19"/>
  <c r="V143" i="19" s="1"/>
  <c r="X52" i="19"/>
  <c r="X142" i="19" s="1"/>
  <c r="R50" i="19"/>
  <c r="R140" i="19" s="1"/>
  <c r="C178" i="19"/>
  <c r="Z49" i="19"/>
  <c r="Z215" i="19" s="1"/>
  <c r="Z263" i="19" s="1"/>
  <c r="Z275" i="19" s="1"/>
  <c r="Z48" i="19"/>
  <c r="E78" i="19"/>
  <c r="E230" i="19" s="1"/>
  <c r="E79" i="19"/>
  <c r="E231" i="19" s="1"/>
  <c r="E88" i="19"/>
  <c r="E90" i="19"/>
  <c r="E76" i="19"/>
  <c r="E228" i="19" s="1"/>
  <c r="E91" i="19"/>
  <c r="E77" i="19"/>
  <c r="E229" i="19" s="1"/>
  <c r="E89" i="19"/>
  <c r="X49" i="19"/>
  <c r="X215" i="19" s="1"/>
  <c r="X263" i="19" s="1"/>
  <c r="X275" i="19" s="1"/>
  <c r="H48" i="19"/>
  <c r="H138" i="19" s="1"/>
  <c r="M141" i="19"/>
  <c r="V50" i="19"/>
  <c r="V140" i="19" s="1"/>
  <c r="N49" i="19"/>
  <c r="N139" i="19" s="1"/>
  <c r="N48" i="19"/>
  <c r="N138" i="19" s="1"/>
  <c r="R51" i="19"/>
  <c r="R141" i="19" s="1"/>
  <c r="O171" i="19"/>
  <c r="K171" i="19"/>
  <c r="G145" i="19"/>
  <c r="X174" i="19"/>
  <c r="D50" i="19"/>
  <c r="D140" i="19" s="1"/>
  <c r="D74" i="19"/>
  <c r="D226" i="19" s="1"/>
  <c r="D75" i="19"/>
  <c r="D227" i="19" s="1"/>
  <c r="D87" i="19"/>
  <c r="D86" i="19"/>
  <c r="P51" i="19"/>
  <c r="P141" i="19" s="1"/>
  <c r="K57" i="19"/>
  <c r="K223" i="19" s="1"/>
  <c r="K271" i="19" s="1"/>
  <c r="K283" i="19" s="1"/>
  <c r="S56" i="19"/>
  <c r="S146" i="19" s="1"/>
  <c r="F144" i="19"/>
  <c r="Q57" i="19"/>
  <c r="Q147" i="19" s="1"/>
  <c r="O56" i="19"/>
  <c r="O146" i="19" s="1"/>
  <c r="U55" i="19"/>
  <c r="U145" i="19" s="1"/>
  <c r="C49" i="19"/>
  <c r="C91" i="19"/>
  <c r="C88" i="19"/>
  <c r="C77" i="19"/>
  <c r="C229" i="19" s="1"/>
  <c r="C78" i="19"/>
  <c r="C230" i="19" s="1"/>
  <c r="C79" i="19"/>
  <c r="C231" i="19" s="1"/>
  <c r="C90" i="19"/>
  <c r="C76" i="19"/>
  <c r="C228" i="19" s="1"/>
  <c r="C89" i="19"/>
  <c r="T170" i="19"/>
  <c r="T143" i="19"/>
  <c r="J146" i="19"/>
  <c r="G53" i="19"/>
  <c r="G143" i="19" s="1"/>
  <c r="T52" i="19"/>
  <c r="T142" i="19" s="1"/>
  <c r="V57" i="19"/>
  <c r="N56" i="19"/>
  <c r="N146" i="19" s="1"/>
  <c r="K55" i="19"/>
  <c r="K145" i="19" s="1"/>
  <c r="I54" i="19"/>
  <c r="I144" i="19" s="1"/>
  <c r="U141" i="19"/>
  <c r="E115" i="19"/>
  <c r="E129" i="19" s="1"/>
  <c r="W146" i="19"/>
  <c r="V147" i="19"/>
  <c r="Q144" i="19"/>
  <c r="C115" i="19"/>
  <c r="C129" i="19" s="1"/>
  <c r="E114" i="19"/>
  <c r="E128" i="19" s="1"/>
  <c r="E252" i="19"/>
  <c r="AA54" i="19"/>
  <c r="AA144" i="19" s="1"/>
  <c r="N53" i="19"/>
  <c r="N219" i="19" s="1"/>
  <c r="N267" i="19" s="1"/>
  <c r="AA53" i="19"/>
  <c r="AA143" i="19" s="1"/>
  <c r="R53" i="19"/>
  <c r="R143" i="19" s="1"/>
  <c r="T51" i="19"/>
  <c r="T141" i="19" s="1"/>
  <c r="J51" i="19"/>
  <c r="J141" i="19" s="1"/>
  <c r="C51" i="19"/>
  <c r="L52" i="19"/>
  <c r="L142" i="19" s="1"/>
  <c r="J52" i="19"/>
  <c r="J142" i="19" s="1"/>
  <c r="P52" i="19"/>
  <c r="P142" i="19" s="1"/>
  <c r="J50" i="19"/>
  <c r="J140" i="19" s="1"/>
  <c r="H50" i="19"/>
  <c r="H140" i="19" s="1"/>
  <c r="N50" i="19"/>
  <c r="N140" i="19" s="1"/>
  <c r="J57" i="19"/>
  <c r="J147" i="19" s="1"/>
  <c r="W57" i="19"/>
  <c r="W147" i="19" s="1"/>
  <c r="F57" i="19"/>
  <c r="F147" i="19" s="1"/>
  <c r="R49" i="19"/>
  <c r="R139" i="19" s="1"/>
  <c r="P49" i="19"/>
  <c r="P139" i="19" s="1"/>
  <c r="F49" i="19"/>
  <c r="F139" i="19" s="1"/>
  <c r="K56" i="19"/>
  <c r="K146" i="19" s="1"/>
  <c r="G56" i="19"/>
  <c r="G146" i="19" s="1"/>
  <c r="D56" i="19"/>
  <c r="D146" i="19" s="1"/>
  <c r="J48" i="19"/>
  <c r="J138" i="19" s="1"/>
  <c r="S48" i="19"/>
  <c r="S214" i="19" s="1"/>
  <c r="S262" i="19" s="1"/>
  <c r="S274" i="19" s="1"/>
  <c r="F48" i="19"/>
  <c r="F138" i="19" s="1"/>
  <c r="Z55" i="19"/>
  <c r="Z145" i="19" s="1"/>
  <c r="X55" i="19"/>
  <c r="X145" i="19" s="1"/>
  <c r="M55" i="19"/>
  <c r="M145" i="19" s="1"/>
  <c r="X54" i="19"/>
  <c r="X144" i="19" s="1"/>
  <c r="U54" i="19"/>
  <c r="U144" i="19" s="1"/>
  <c r="S54" i="19"/>
  <c r="S144" i="19" s="1"/>
  <c r="F53" i="19"/>
  <c r="F143" i="19" s="1"/>
  <c r="S53" i="19"/>
  <c r="S143" i="19" s="1"/>
  <c r="Y53" i="19"/>
  <c r="Y143" i="19" s="1"/>
  <c r="L51" i="19"/>
  <c r="L141" i="19" s="1"/>
  <c r="V51" i="19"/>
  <c r="V141" i="19" s="1"/>
  <c r="H51" i="19"/>
  <c r="H141" i="19" s="1"/>
  <c r="V52" i="19"/>
  <c r="V142" i="19" s="1"/>
  <c r="W52" i="19"/>
  <c r="W142" i="19" s="1"/>
  <c r="H52" i="19"/>
  <c r="H142" i="19" s="1"/>
  <c r="T50" i="19"/>
  <c r="T140" i="19" s="1"/>
  <c r="M50" i="19"/>
  <c r="M140" i="19" s="1"/>
  <c r="F50" i="19"/>
  <c r="F140" i="19" s="1"/>
  <c r="I57" i="19"/>
  <c r="I147" i="19" s="1"/>
  <c r="G57" i="19"/>
  <c r="G147" i="19" s="1"/>
  <c r="U57" i="19"/>
  <c r="U147" i="19" s="1"/>
  <c r="J49" i="19"/>
  <c r="J139" i="19" s="1"/>
  <c r="H49" i="19"/>
  <c r="H139" i="19" s="1"/>
  <c r="T49" i="19"/>
  <c r="T139" i="19" s="1"/>
  <c r="I56" i="19"/>
  <c r="I146" i="19" s="1"/>
  <c r="Q56" i="19"/>
  <c r="Q146" i="19" s="1"/>
  <c r="Z56" i="19"/>
  <c r="Z146" i="19" s="1"/>
  <c r="Y48" i="19"/>
  <c r="Y214" i="19" s="1"/>
  <c r="Y262" i="19" s="1"/>
  <c r="Y274" i="19" s="1"/>
  <c r="W48" i="19"/>
  <c r="W214" i="19" s="1"/>
  <c r="W262" i="19" s="1"/>
  <c r="W274" i="19" s="1"/>
  <c r="U48" i="19"/>
  <c r="U214" i="19" s="1"/>
  <c r="U262" i="19" s="1"/>
  <c r="U274" i="19" s="1"/>
  <c r="R55" i="19"/>
  <c r="R145" i="19" s="1"/>
  <c r="W55" i="19"/>
  <c r="W145" i="19" s="1"/>
  <c r="D55" i="19"/>
  <c r="D145" i="19" s="1"/>
  <c r="H54" i="19"/>
  <c r="H144" i="19" s="1"/>
  <c r="M54" i="19"/>
  <c r="M144" i="19" s="1"/>
  <c r="K54" i="19"/>
  <c r="K144" i="19" s="1"/>
  <c r="AA165" i="19"/>
  <c r="U53" i="19"/>
  <c r="U143" i="19" s="1"/>
  <c r="K53" i="19"/>
  <c r="K143" i="19" s="1"/>
  <c r="Q53" i="19"/>
  <c r="Q143" i="19" s="1"/>
  <c r="F51" i="19"/>
  <c r="F141" i="19" s="1"/>
  <c r="Y51" i="19"/>
  <c r="Y141" i="19" s="1"/>
  <c r="W51" i="19"/>
  <c r="W141" i="19" s="1"/>
  <c r="U52" i="19"/>
  <c r="U142" i="19" s="1"/>
  <c r="AA52" i="19"/>
  <c r="AA142" i="19" s="1"/>
  <c r="C52" i="19"/>
  <c r="U50" i="19"/>
  <c r="U140" i="19" s="1"/>
  <c r="Y50" i="19"/>
  <c r="Y140" i="19" s="1"/>
  <c r="W50" i="19"/>
  <c r="W140" i="19" s="1"/>
  <c r="X57" i="19"/>
  <c r="X147" i="19" s="1"/>
  <c r="AA57" i="19"/>
  <c r="AA147" i="19" s="1"/>
  <c r="M57" i="19"/>
  <c r="M147" i="19" s="1"/>
  <c r="K49" i="19"/>
  <c r="K139" i="19" s="1"/>
  <c r="W49" i="19"/>
  <c r="W139" i="19" s="1"/>
  <c r="U49" i="19"/>
  <c r="U139" i="19" s="1"/>
  <c r="C56" i="19"/>
  <c r="C146" i="19" s="1"/>
  <c r="H56" i="19"/>
  <c r="H146" i="19" s="1"/>
  <c r="U56" i="19"/>
  <c r="U146" i="19" s="1"/>
  <c r="Q48" i="19"/>
  <c r="Q138" i="19" s="1"/>
  <c r="O48" i="19"/>
  <c r="O138" i="19" s="1"/>
  <c r="M48" i="19"/>
  <c r="M214" i="19" s="1"/>
  <c r="M262" i="19" s="1"/>
  <c r="J55" i="19"/>
  <c r="J145" i="19" s="1"/>
  <c r="V55" i="19"/>
  <c r="V145" i="19" s="1"/>
  <c r="Y55" i="19"/>
  <c r="Y145" i="19" s="1"/>
  <c r="O54" i="19"/>
  <c r="O144" i="19" s="1"/>
  <c r="D54" i="19"/>
  <c r="D144" i="19" s="1"/>
  <c r="Z54" i="19"/>
  <c r="Z144" i="19" s="1"/>
  <c r="M53" i="19"/>
  <c r="M143" i="19" s="1"/>
  <c r="O53" i="19"/>
  <c r="O143" i="19" s="1"/>
  <c r="I53" i="19"/>
  <c r="I143" i="19" s="1"/>
  <c r="AA51" i="19"/>
  <c r="AA141" i="19" s="1"/>
  <c r="Q51" i="19"/>
  <c r="Q141" i="19" s="1"/>
  <c r="O51" i="19"/>
  <c r="O141" i="19" s="1"/>
  <c r="M52" i="19"/>
  <c r="M142" i="19" s="1"/>
  <c r="S52" i="19"/>
  <c r="S142" i="19" s="1"/>
  <c r="Q52" i="19"/>
  <c r="Q142" i="19" s="1"/>
  <c r="AA50" i="19"/>
  <c r="AA140" i="19" s="1"/>
  <c r="Q50" i="19"/>
  <c r="Q140" i="19" s="1"/>
  <c r="O50" i="19"/>
  <c r="O140" i="19" s="1"/>
  <c r="P57" i="19"/>
  <c r="P147" i="19" s="1"/>
  <c r="O57" i="19"/>
  <c r="O147" i="19" s="1"/>
  <c r="D57" i="19"/>
  <c r="D147" i="19" s="1"/>
  <c r="Y49" i="19"/>
  <c r="Y139" i="19" s="1"/>
  <c r="O49" i="19"/>
  <c r="O139" i="19" s="1"/>
  <c r="M49" i="19"/>
  <c r="M139" i="19" s="1"/>
  <c r="R56" i="19"/>
  <c r="R146" i="19" s="1"/>
  <c r="V56" i="19"/>
  <c r="V146" i="19" s="1"/>
  <c r="M56" i="19"/>
  <c r="M146" i="19" s="1"/>
  <c r="I48" i="19"/>
  <c r="I138" i="19" s="1"/>
  <c r="G48" i="19"/>
  <c r="G138" i="19" s="1"/>
  <c r="D48" i="19"/>
  <c r="I55" i="19"/>
  <c r="I145" i="19" s="1"/>
  <c r="N55" i="19"/>
  <c r="N145" i="19" s="1"/>
  <c r="T55" i="19"/>
  <c r="T145" i="19" s="1"/>
  <c r="V54" i="19"/>
  <c r="V144" i="19" s="1"/>
  <c r="T54" i="19"/>
  <c r="T144" i="19" s="1"/>
  <c r="R54" i="19"/>
  <c r="R144" i="19" s="1"/>
  <c r="H53" i="19"/>
  <c r="H143" i="19" s="1"/>
  <c r="D53" i="19"/>
  <c r="D143" i="19" s="1"/>
  <c r="Z53" i="19"/>
  <c r="Z143" i="19" s="1"/>
  <c r="S51" i="19"/>
  <c r="S141" i="19" s="1"/>
  <c r="I51" i="19"/>
  <c r="I141" i="19" s="1"/>
  <c r="G51" i="19"/>
  <c r="G141" i="19" s="1"/>
  <c r="D52" i="19"/>
  <c r="D142" i="19" s="1"/>
  <c r="K52" i="19"/>
  <c r="K142" i="19" s="1"/>
  <c r="G52" i="19"/>
  <c r="G142" i="19" s="1"/>
  <c r="S50" i="19"/>
  <c r="S140" i="19" s="1"/>
  <c r="I50" i="19"/>
  <c r="I140" i="19" s="1"/>
  <c r="G50" i="19"/>
  <c r="G140" i="19" s="1"/>
  <c r="L57" i="19"/>
  <c r="L147" i="19" s="1"/>
  <c r="H57" i="19"/>
  <c r="H147" i="19" s="1"/>
  <c r="N57" i="19"/>
  <c r="N147" i="19" s="1"/>
  <c r="Q49" i="19"/>
  <c r="Q139" i="19" s="1"/>
  <c r="G49" i="19"/>
  <c r="G139" i="19" s="1"/>
  <c r="D49" i="19"/>
  <c r="X56" i="19"/>
  <c r="X146" i="19" s="1"/>
  <c r="F56" i="19"/>
  <c r="F146" i="19" s="1"/>
  <c r="T56" i="19"/>
  <c r="T146" i="19" s="1"/>
  <c r="K48" i="19"/>
  <c r="K138" i="19" s="1"/>
  <c r="AA48" i="19"/>
  <c r="AA214" i="19" s="1"/>
  <c r="AA262" i="19" s="1"/>
  <c r="AA274" i="19" s="1"/>
  <c r="C48" i="19"/>
  <c r="F55" i="19"/>
  <c r="F145" i="19" s="1"/>
  <c r="L55" i="19"/>
  <c r="L145" i="19" s="1"/>
  <c r="N54" i="19"/>
  <c r="N144" i="19" s="1"/>
  <c r="L54" i="19"/>
  <c r="L144" i="19" s="1"/>
  <c r="J54" i="19"/>
  <c r="J144" i="19" s="1"/>
  <c r="X53" i="19"/>
  <c r="X143" i="19" s="1"/>
  <c r="C53" i="19"/>
  <c r="J53" i="19"/>
  <c r="J143" i="19" s="1"/>
  <c r="N51" i="19"/>
  <c r="N141" i="19" s="1"/>
  <c r="K51" i="19"/>
  <c r="K141" i="19" s="1"/>
  <c r="O52" i="19"/>
  <c r="O142" i="19" s="1"/>
  <c r="F52" i="19"/>
  <c r="F142" i="19" s="1"/>
  <c r="Y52" i="19"/>
  <c r="Y142" i="19" s="1"/>
  <c r="L50" i="19"/>
  <c r="L140" i="19" s="1"/>
  <c r="T57" i="19"/>
  <c r="T147" i="19" s="1"/>
  <c r="S57" i="19"/>
  <c r="S147" i="19" s="1"/>
  <c r="R57" i="19"/>
  <c r="R147" i="19" s="1"/>
  <c r="I49" i="19"/>
  <c r="I139" i="19" s="1"/>
  <c r="AA49" i="19"/>
  <c r="AA139" i="19" s="1"/>
  <c r="Y56" i="19"/>
  <c r="Y146" i="19" s="1"/>
  <c r="L56" i="19"/>
  <c r="L146" i="19" s="1"/>
  <c r="X48" i="19"/>
  <c r="X214" i="19" s="1"/>
  <c r="X262" i="19" s="1"/>
  <c r="X274" i="19" s="1"/>
  <c r="T48" i="19"/>
  <c r="T214" i="19" s="1"/>
  <c r="T262" i="19" s="1"/>
  <c r="T274" i="19" s="1"/>
  <c r="Q55" i="19"/>
  <c r="Q145" i="19" s="1"/>
  <c r="AA55" i="19"/>
  <c r="AA145" i="19" s="1"/>
  <c r="Y54" i="19"/>
  <c r="Y144" i="19" s="1"/>
  <c r="W54" i="19"/>
  <c r="W144" i="19" s="1"/>
  <c r="P53" i="19"/>
  <c r="P143" i="19" s="1"/>
  <c r="W53" i="19"/>
  <c r="W143" i="19" s="1"/>
  <c r="Z51" i="19"/>
  <c r="Z141" i="19" s="1"/>
  <c r="X51" i="19"/>
  <c r="X141" i="19" s="1"/>
  <c r="Z52" i="19"/>
  <c r="Z142" i="19" s="1"/>
  <c r="Z50" i="19"/>
  <c r="Z140" i="19" s="1"/>
  <c r="C50" i="19"/>
  <c r="C57" i="19"/>
  <c r="C147" i="19" s="1"/>
  <c r="S49" i="19"/>
  <c r="S139" i="19" s="1"/>
  <c r="L49" i="19"/>
  <c r="L139" i="19" s="1"/>
  <c r="V49" i="19"/>
  <c r="V139" i="19" s="1"/>
  <c r="P56" i="19"/>
  <c r="P146" i="19" s="1"/>
  <c r="P48" i="19"/>
  <c r="P214" i="19" s="1"/>
  <c r="P262" i="19" s="1"/>
  <c r="P274" i="19" s="1"/>
  <c r="P55" i="19"/>
  <c r="P145" i="19" s="1"/>
  <c r="C54" i="19"/>
  <c r="E49" i="19"/>
  <c r="E139" i="19" s="1"/>
  <c r="E51" i="19"/>
  <c r="E52" i="19"/>
  <c r="E54" i="19"/>
  <c r="E144" i="19" s="1"/>
  <c r="E56" i="19"/>
  <c r="E146" i="19" s="1"/>
  <c r="E48" i="19"/>
  <c r="E138" i="19" s="1"/>
  <c r="E50" i="19"/>
  <c r="E53" i="19"/>
  <c r="E55" i="19"/>
  <c r="E145" i="19" s="1"/>
  <c r="E57" i="19"/>
  <c r="E147" i="19" s="1"/>
  <c r="D112" i="19"/>
  <c r="D126" i="19" s="1"/>
  <c r="C114" i="19"/>
  <c r="C128" i="19" s="1"/>
  <c r="C113" i="19"/>
  <c r="C127" i="19" s="1"/>
  <c r="C112" i="19"/>
  <c r="C126" i="19" s="1"/>
  <c r="H169" i="19"/>
  <c r="Z168" i="19"/>
  <c r="H170" i="19"/>
  <c r="C183" i="19"/>
  <c r="E172" i="19"/>
  <c r="D178" i="19"/>
  <c r="Z172" i="19"/>
  <c r="C181" i="19"/>
  <c r="C234" i="19"/>
  <c r="Z214" i="19"/>
  <c r="Z262" i="19" s="1"/>
  <c r="Z274" i="19" s="1"/>
  <c r="C184" i="19"/>
  <c r="R165" i="19"/>
  <c r="C233" i="19"/>
  <c r="P169" i="19"/>
  <c r="C185" i="19"/>
  <c r="H173" i="19"/>
  <c r="P167" i="19"/>
  <c r="Z171" i="19"/>
  <c r="H172" i="19"/>
  <c r="Z166" i="19"/>
  <c r="Z165" i="19"/>
  <c r="C182" i="19"/>
  <c r="P170" i="19"/>
  <c r="Z173" i="19"/>
  <c r="R173" i="19"/>
  <c r="Z184" i="19"/>
  <c r="AA179" i="19"/>
  <c r="C259" i="19"/>
  <c r="K178" i="19"/>
  <c r="C257" i="19"/>
  <c r="C258" i="19"/>
  <c r="J165" i="19"/>
  <c r="R177" i="19"/>
  <c r="J167" i="19"/>
  <c r="X165" i="19"/>
  <c r="X216" i="19"/>
  <c r="X264" i="19" s="1"/>
  <c r="X276" i="19" s="1"/>
  <c r="X170" i="19"/>
  <c r="C226" i="19"/>
  <c r="C250" i="19"/>
  <c r="C227" i="19"/>
  <c r="C251" i="19"/>
  <c r="U217" i="19"/>
  <c r="U265" i="19" s="1"/>
  <c r="U277" i="19" s="1"/>
  <c r="U166" i="19"/>
  <c r="U174" i="19"/>
  <c r="O170" i="19"/>
  <c r="W165" i="19"/>
  <c r="O168" i="19"/>
  <c r="U169" i="19"/>
  <c r="U171" i="19"/>
  <c r="U165" i="19"/>
  <c r="Z174" i="19"/>
  <c r="J174" i="19"/>
  <c r="J166" i="19"/>
  <c r="S169" i="19"/>
  <c r="J170" i="19"/>
  <c r="J173" i="19"/>
  <c r="T167" i="19"/>
  <c r="J172" i="19"/>
  <c r="AA166" i="19"/>
  <c r="K180" i="19"/>
  <c r="AA169" i="19"/>
  <c r="T169" i="19"/>
  <c r="AA168" i="19"/>
  <c r="T168" i="19"/>
  <c r="AA171" i="19"/>
  <c r="T172" i="19"/>
  <c r="C256" i="19"/>
  <c r="U177" i="19"/>
  <c r="S168" i="19"/>
  <c r="J178" i="19"/>
  <c r="E165" i="19"/>
  <c r="E189" i="19" s="1"/>
  <c r="M174" i="19"/>
  <c r="M172" i="19"/>
  <c r="G172" i="19"/>
  <c r="G166" i="19"/>
  <c r="J179" i="19"/>
  <c r="M168" i="19"/>
  <c r="S170" i="19"/>
  <c r="M170" i="19"/>
  <c r="M166" i="19"/>
  <c r="AA174" i="19"/>
  <c r="S172" i="19"/>
  <c r="E168" i="19"/>
  <c r="S174" i="19"/>
  <c r="E169" i="19"/>
  <c r="E170" i="19"/>
  <c r="M217" i="19"/>
  <c r="M265" i="19" s="1"/>
  <c r="P165" i="19"/>
  <c r="G165" i="19"/>
  <c r="M167" i="19"/>
  <c r="E171" i="19"/>
  <c r="G171" i="19"/>
  <c r="S166" i="19"/>
  <c r="M165" i="19"/>
  <c r="W177" i="19"/>
  <c r="E166" i="19"/>
  <c r="E184" i="19"/>
  <c r="M169" i="19"/>
  <c r="V170" i="19"/>
  <c r="S167" i="19"/>
  <c r="D171" i="19"/>
  <c r="R172" i="19"/>
  <c r="R174" i="19"/>
  <c r="Y167" i="19"/>
  <c r="R167" i="19"/>
  <c r="T165" i="19"/>
  <c r="R166" i="19"/>
  <c r="R170" i="19"/>
  <c r="S165" i="19"/>
  <c r="Y223" i="19"/>
  <c r="Y271" i="19" s="1"/>
  <c r="Y283" i="19" s="1"/>
  <c r="R169" i="19"/>
  <c r="Y173" i="19"/>
  <c r="R171" i="19"/>
  <c r="S180" i="19"/>
  <c r="L168" i="19"/>
  <c r="Q172" i="19"/>
  <c r="Y165" i="19"/>
  <c r="Q173" i="19"/>
  <c r="O172" i="19"/>
  <c r="Z185" i="19"/>
  <c r="L167" i="19"/>
  <c r="O167" i="19"/>
  <c r="Z180" i="19"/>
  <c r="V172" i="19"/>
  <c r="V166" i="19"/>
  <c r="L174" i="19"/>
  <c r="L173" i="19"/>
  <c r="L171" i="19"/>
  <c r="L166" i="19"/>
  <c r="F168" i="19"/>
  <c r="D174" i="19"/>
  <c r="D169" i="19"/>
  <c r="D167" i="19"/>
  <c r="D166" i="19"/>
  <c r="L172" i="19"/>
  <c r="D170" i="19"/>
  <c r="D141" i="19"/>
  <c r="F167" i="19"/>
  <c r="L165" i="19"/>
  <c r="T177" i="19"/>
  <c r="E183" i="19"/>
  <c r="M177" i="19"/>
  <c r="AA180" i="19"/>
  <c r="Z178" i="19"/>
  <c r="T180" i="19"/>
  <c r="G183" i="19"/>
  <c r="D183" i="19"/>
  <c r="N143" i="19"/>
  <c r="C253" i="19"/>
  <c r="D182" i="19"/>
  <c r="AA178" i="19"/>
  <c r="L183" i="19"/>
  <c r="E178" i="19"/>
  <c r="R184" i="19"/>
  <c r="U172" i="19"/>
  <c r="P172" i="19"/>
  <c r="J184" i="19"/>
  <c r="D251" i="19"/>
  <c r="S186" i="19"/>
  <c r="O180" i="19"/>
  <c r="R185" i="19"/>
  <c r="Z181" i="19"/>
  <c r="M178" i="19"/>
  <c r="P174" i="19"/>
  <c r="U181" i="19"/>
  <c r="R179" i="19"/>
  <c r="S178" i="19"/>
  <c r="J182" i="19"/>
  <c r="K179" i="19"/>
  <c r="T184" i="19"/>
  <c r="J177" i="19"/>
  <c r="Z183" i="19"/>
  <c r="AA177" i="19"/>
  <c r="T181" i="19"/>
  <c r="Y169" i="19"/>
  <c r="X183" i="19"/>
  <c r="R182" i="19"/>
  <c r="Y166" i="19"/>
  <c r="AA181" i="19"/>
  <c r="R178" i="19"/>
  <c r="U186" i="19"/>
  <c r="V182" i="19"/>
  <c r="O184" i="19"/>
  <c r="L179" i="19"/>
  <c r="O183" i="19"/>
  <c r="Y177" i="19"/>
  <c r="L180" i="19"/>
  <c r="W186" i="19"/>
  <c r="N174" i="19"/>
  <c r="E180" i="19"/>
  <c r="N171" i="19"/>
  <c r="Z177" i="19"/>
  <c r="L185" i="19"/>
  <c r="T171" i="19"/>
  <c r="L186" i="19"/>
  <c r="X182" i="19"/>
  <c r="K183" i="19"/>
  <c r="E181" i="19"/>
  <c r="V180" i="19"/>
  <c r="Q174" i="19"/>
  <c r="V173" i="19"/>
  <c r="H168" i="19"/>
  <c r="E173" i="19"/>
  <c r="H167" i="19"/>
  <c r="R168" i="19"/>
  <c r="R180" i="19"/>
  <c r="Z167" i="19"/>
  <c r="Z179" i="19"/>
  <c r="J169" i="19"/>
  <c r="J181" i="19"/>
  <c r="U173" i="19"/>
  <c r="U185" i="19"/>
  <c r="X168" i="19"/>
  <c r="X180" i="19"/>
  <c r="C252" i="19"/>
  <c r="E174" i="19"/>
  <c r="E186" i="19"/>
  <c r="D250" i="19"/>
  <c r="D177" i="19"/>
  <c r="Y172" i="19"/>
  <c r="Y184" i="19"/>
  <c r="X172" i="19"/>
  <c r="X184" i="19"/>
  <c r="T178" i="19"/>
  <c r="T166" i="19"/>
  <c r="X166" i="19"/>
  <c r="X178" i="19"/>
  <c r="F178" i="19"/>
  <c r="F166" i="19"/>
  <c r="Y180" i="19"/>
  <c r="Y168" i="19"/>
  <c r="O186" i="19"/>
  <c r="O174" i="19"/>
  <c r="L170" i="19"/>
  <c r="L182" i="19"/>
  <c r="L138" i="19"/>
  <c r="F165" i="19"/>
  <c r="H166" i="19"/>
  <c r="R181" i="19"/>
  <c r="S179" i="19"/>
  <c r="N169" i="19"/>
  <c r="N173" i="19"/>
  <c r="G179" i="19"/>
  <c r="O179" i="19"/>
  <c r="W185" i="19"/>
  <c r="U168" i="19"/>
  <c r="P168" i="19"/>
  <c r="N168" i="19"/>
  <c r="Q166" i="19"/>
  <c r="K172" i="19"/>
  <c r="Y179" i="19"/>
  <c r="V165" i="19"/>
  <c r="U138" i="19"/>
  <c r="P171" i="19"/>
  <c r="AA183" i="19"/>
  <c r="Q168" i="19"/>
  <c r="L178" i="19"/>
  <c r="F169" i="19"/>
  <c r="I173" i="19"/>
  <c r="F180" i="19"/>
  <c r="Q170" i="19"/>
  <c r="N167" i="19"/>
  <c r="P166" i="19"/>
  <c r="N166" i="19"/>
  <c r="Q165" i="19"/>
  <c r="D172" i="19"/>
  <c r="F173" i="19"/>
  <c r="K170" i="19"/>
  <c r="H185" i="19"/>
  <c r="E182" i="19"/>
  <c r="U183" i="19"/>
  <c r="G177" i="19"/>
  <c r="W181" i="19"/>
  <c r="I168" i="19"/>
  <c r="N217" i="19"/>
  <c r="N265" i="19" s="1"/>
  <c r="N165" i="19"/>
  <c r="I172" i="19"/>
  <c r="C254" i="19"/>
  <c r="F172" i="19"/>
  <c r="AA173" i="19"/>
  <c r="H184" i="19"/>
  <c r="X169" i="19"/>
  <c r="O182" i="19"/>
  <c r="K216" i="19"/>
  <c r="K264" i="19" s="1"/>
  <c r="N172" i="19"/>
  <c r="I166" i="19"/>
  <c r="D168" i="19"/>
  <c r="F171" i="19"/>
  <c r="R138" i="19"/>
  <c r="R186" i="19"/>
  <c r="K181" i="19"/>
  <c r="I218" i="19"/>
  <c r="I266" i="19" s="1"/>
  <c r="I278" i="19" s="1"/>
  <c r="T174" i="19"/>
  <c r="I167" i="19"/>
  <c r="F170" i="19"/>
  <c r="V169" i="19"/>
  <c r="V181" i="19"/>
  <c r="J171" i="19"/>
  <c r="W171" i="19"/>
  <c r="G173" i="19"/>
  <c r="N179" i="19"/>
  <c r="N170" i="19"/>
  <c r="Q185" i="19"/>
  <c r="M215" i="19"/>
  <c r="M263" i="19" s="1"/>
  <c r="M173" i="19"/>
  <c r="F174" i="19"/>
  <c r="F186" i="19"/>
  <c r="O177" i="19"/>
  <c r="O165" i="19"/>
  <c r="C255" i="19"/>
  <c r="N185" i="19"/>
  <c r="M218" i="19"/>
  <c r="M266" i="19" s="1"/>
  <c r="G181" i="19"/>
  <c r="T173" i="19"/>
  <c r="I174" i="19"/>
  <c r="P181" i="19"/>
  <c r="Q182" i="19"/>
  <c r="Y171" i="19"/>
  <c r="Y183" i="19"/>
  <c r="V171" i="19"/>
  <c r="V183" i="19"/>
  <c r="S171" i="19"/>
  <c r="W184" i="19"/>
  <c r="W172" i="19"/>
  <c r="U167" i="19"/>
  <c r="U179" i="19"/>
  <c r="M181" i="19"/>
  <c r="L169" i="19"/>
  <c r="L181" i="19"/>
  <c r="Q167" i="19"/>
  <c r="Q179" i="19"/>
  <c r="P182" i="19"/>
  <c r="D165" i="19"/>
  <c r="K177" i="19"/>
  <c r="D186" i="19"/>
  <c r="M180" i="19"/>
  <c r="H186" i="19"/>
  <c r="H174" i="19"/>
  <c r="S173" i="19"/>
  <c r="S185" i="19"/>
  <c r="P185" i="19"/>
  <c r="P173" i="19"/>
  <c r="W182" i="19"/>
  <c r="W170" i="19"/>
  <c r="W167" i="19"/>
  <c r="Y174" i="19"/>
  <c r="P179" i="19"/>
  <c r="D173" i="19"/>
  <c r="Q180" i="19"/>
  <c r="Z170" i="19"/>
  <c r="I180" i="19"/>
  <c r="AA172" i="19"/>
  <c r="AA184" i="19"/>
  <c r="O166" i="19"/>
  <c r="W166" i="19"/>
  <c r="V138" i="19"/>
  <c r="E167" i="19"/>
  <c r="E191" i="19" s="1"/>
  <c r="I171" i="19"/>
  <c r="I183" i="19"/>
  <c r="Q183" i="19"/>
  <c r="Q171" i="19"/>
  <c r="AA170" i="19"/>
  <c r="K174" i="19"/>
  <c r="K186" i="19"/>
  <c r="Y216" i="19"/>
  <c r="Y264" i="19" s="1"/>
  <c r="Y276" i="19" s="1"/>
  <c r="V186" i="19"/>
  <c r="J168" i="19"/>
  <c r="J180" i="19"/>
  <c r="W180" i="19"/>
  <c r="W168" i="19"/>
  <c r="I170" i="19"/>
  <c r="J186" i="19"/>
  <c r="Q181" i="19"/>
  <c r="Q169" i="19"/>
  <c r="O169" i="19"/>
  <c r="O181" i="19"/>
  <c r="F181" i="19"/>
  <c r="G170" i="19"/>
  <c r="U170" i="19"/>
  <c r="I169" i="19"/>
  <c r="Y170" i="19"/>
  <c r="P216" i="19"/>
  <c r="P264" i="19" s="1"/>
  <c r="P276" i="19" s="1"/>
  <c r="C169" i="19"/>
  <c r="C170" i="19"/>
  <c r="C171" i="19"/>
  <c r="C195" i="19" s="1"/>
  <c r="C173" i="19"/>
  <c r="C174" i="19"/>
  <c r="C166" i="19"/>
  <c r="C190" i="19" s="1"/>
  <c r="C167" i="19"/>
  <c r="C191" i="19" s="1"/>
  <c r="C172" i="19"/>
  <c r="C168" i="19"/>
  <c r="C192" i="19" s="1"/>
  <c r="J185" i="19"/>
  <c r="D179" i="19"/>
  <c r="O185" i="19"/>
  <c r="O173" i="19"/>
  <c r="G186" i="19"/>
  <c r="G168" i="19"/>
  <c r="G180" i="19"/>
  <c r="Z138" i="19"/>
  <c r="V167" i="19"/>
  <c r="V179" i="19"/>
  <c r="X186" i="19"/>
  <c r="H171" i="19"/>
  <c r="H183" i="19"/>
  <c r="W222" i="19"/>
  <c r="W270" i="19" s="1"/>
  <c r="W282" i="19" s="1"/>
  <c r="V214" i="19"/>
  <c r="V262" i="19" s="1"/>
  <c r="V274" i="19" s="1"/>
  <c r="P220" i="19"/>
  <c r="P268" i="19" s="1"/>
  <c r="P280" i="19" s="1"/>
  <c r="U222" i="19"/>
  <c r="U270" i="19" s="1"/>
  <c r="U282" i="19" s="1"/>
  <c r="T215" i="19"/>
  <c r="T263" i="19" s="1"/>
  <c r="T275" i="19" s="1"/>
  <c r="H182" i="19"/>
  <c r="AA222" i="19"/>
  <c r="AA270" i="19" s="1"/>
  <c r="AA282" i="19" s="1"/>
  <c r="P217" i="19"/>
  <c r="P265" i="19" s="1"/>
  <c r="P277" i="19" s="1"/>
  <c r="W221" i="19"/>
  <c r="W269" i="19" s="1"/>
  <c r="W281" i="19" s="1"/>
  <c r="H165" i="19"/>
  <c r="H181" i="19"/>
  <c r="Y185" i="19"/>
  <c r="X223" i="19"/>
  <c r="X271" i="19" s="1"/>
  <c r="X283" i="19" s="1"/>
  <c r="X167" i="19"/>
  <c r="S181" i="19"/>
  <c r="I165" i="19"/>
  <c r="X177" i="19"/>
  <c r="H221" i="19"/>
  <c r="H269" i="19" s="1"/>
  <c r="H281" i="19" s="1"/>
  <c r="I177" i="19"/>
  <c r="X173" i="19"/>
  <c r="C165" i="19"/>
  <c r="C189" i="19" s="1"/>
  <c r="H220" i="19" l="1"/>
  <c r="H268" i="19" s="1"/>
  <c r="H280" i="19" s="1"/>
  <c r="K221" i="19"/>
  <c r="K269" i="19" s="1"/>
  <c r="K281" i="19" s="1"/>
  <c r="C144" i="19"/>
  <c r="D189" i="19"/>
  <c r="R223" i="19"/>
  <c r="R271" i="19" s="1"/>
  <c r="R283" i="19" s="1"/>
  <c r="T138" i="19"/>
  <c r="X139" i="19"/>
  <c r="P215" i="19"/>
  <c r="P263" i="19" s="1"/>
  <c r="P275" i="19" s="1"/>
  <c r="S223" i="19"/>
  <c r="S271" i="19" s="1"/>
  <c r="S283" i="19" s="1"/>
  <c r="K218" i="19"/>
  <c r="K266" i="19" s="1"/>
  <c r="P218" i="19"/>
  <c r="P266" i="19" s="1"/>
  <c r="P278" i="19" s="1"/>
  <c r="Z221" i="19"/>
  <c r="Z269" i="19" s="1"/>
  <c r="Z281" i="19" s="1"/>
  <c r="Y219" i="19"/>
  <c r="Y267" i="19" s="1"/>
  <c r="Y279" i="19" s="1"/>
  <c r="J219" i="19"/>
  <c r="J267" i="19" s="1"/>
  <c r="J279" i="19" s="1"/>
  <c r="O220" i="19"/>
  <c r="O268" i="19" s="1"/>
  <c r="O280" i="19" s="1"/>
  <c r="V219" i="19"/>
  <c r="V267" i="19" s="1"/>
  <c r="V279" i="19" s="1"/>
  <c r="S222" i="19"/>
  <c r="S270" i="19" s="1"/>
  <c r="S282" i="19" s="1"/>
  <c r="G144" i="19"/>
  <c r="X217" i="19"/>
  <c r="X265" i="19" s="1"/>
  <c r="X277" i="19" s="1"/>
  <c r="AA138" i="19"/>
  <c r="Y221" i="19"/>
  <c r="Y269" i="19" s="1"/>
  <c r="Y281" i="19" s="1"/>
  <c r="P222" i="19"/>
  <c r="P270" i="19" s="1"/>
  <c r="P282" i="19" s="1"/>
  <c r="M222" i="19"/>
  <c r="M270" i="19" s="1"/>
  <c r="M282" i="19" s="1"/>
  <c r="E142" i="19"/>
  <c r="Z218" i="19"/>
  <c r="Z266" i="19" s="1"/>
  <c r="Z278" i="19" s="1"/>
  <c r="G215" i="19"/>
  <c r="G263" i="19" s="1"/>
  <c r="H219" i="19"/>
  <c r="H267" i="19" s="1"/>
  <c r="H279" i="19" s="1"/>
  <c r="C194" i="19"/>
  <c r="AA221" i="19"/>
  <c r="AA269" i="19" s="1"/>
  <c r="AA281" i="19" s="1"/>
  <c r="D190" i="19"/>
  <c r="R218" i="19"/>
  <c r="R266" i="19" s="1"/>
  <c r="R278" i="19" s="1"/>
  <c r="R216" i="19"/>
  <c r="R264" i="19" s="1"/>
  <c r="R276" i="19" s="1"/>
  <c r="V218" i="19"/>
  <c r="V266" i="19" s="1"/>
  <c r="V278" i="19" s="1"/>
  <c r="O222" i="19"/>
  <c r="O270" i="19" s="1"/>
  <c r="O282" i="19" s="1"/>
  <c r="W223" i="19"/>
  <c r="W271" i="19" s="1"/>
  <c r="W283" i="19" s="1"/>
  <c r="J215" i="19"/>
  <c r="J263" i="19" s="1"/>
  <c r="J275" i="19" s="1"/>
  <c r="Z139" i="19"/>
  <c r="Z28" i="19" s="1"/>
  <c r="Y222" i="19"/>
  <c r="Y270" i="19" s="1"/>
  <c r="Y282" i="19" s="1"/>
  <c r="R222" i="19"/>
  <c r="R270" i="19" s="1"/>
  <c r="R282" i="19" s="1"/>
  <c r="W218" i="19"/>
  <c r="W266" i="19" s="1"/>
  <c r="W278" i="19" s="1"/>
  <c r="O215" i="19"/>
  <c r="O263" i="19" s="1"/>
  <c r="O275" i="19" s="1"/>
  <c r="U219" i="19"/>
  <c r="U267" i="19" s="1"/>
  <c r="U279" i="19" s="1"/>
  <c r="W215" i="19"/>
  <c r="W263" i="19" s="1"/>
  <c r="W275" i="19" s="1"/>
  <c r="J221" i="19"/>
  <c r="J269" i="19" s="1"/>
  <c r="J281" i="19" s="1"/>
  <c r="I219" i="19"/>
  <c r="I267" i="19" s="1"/>
  <c r="I279" i="19" s="1"/>
  <c r="E218" i="19"/>
  <c r="E266" i="19" s="1"/>
  <c r="M138" i="19"/>
  <c r="M28" i="19" s="1"/>
  <c r="E190" i="19"/>
  <c r="E143" i="19"/>
  <c r="H214" i="19"/>
  <c r="H262" i="19" s="1"/>
  <c r="U215" i="19"/>
  <c r="U263" i="19" s="1"/>
  <c r="U275" i="19" s="1"/>
  <c r="Z217" i="19"/>
  <c r="Z265" i="19" s="1"/>
  <c r="Z277" i="19" s="1"/>
  <c r="E141" i="19"/>
  <c r="X222" i="19"/>
  <c r="X270" i="19" s="1"/>
  <c r="X282" i="19" s="1"/>
  <c r="J223" i="19"/>
  <c r="J271" i="19" s="1"/>
  <c r="J283" i="19" s="1"/>
  <c r="K147" i="19"/>
  <c r="K28" i="19" s="1"/>
  <c r="U220" i="19"/>
  <c r="U268" i="19" s="1"/>
  <c r="U280" i="19" s="1"/>
  <c r="K214" i="19"/>
  <c r="K262" i="19" s="1"/>
  <c r="K274" i="19" s="1"/>
  <c r="E194" i="19"/>
  <c r="AA218" i="19"/>
  <c r="AA266" i="19" s="1"/>
  <c r="AA278" i="19" s="1"/>
  <c r="X220" i="19"/>
  <c r="X268" i="19" s="1"/>
  <c r="X280" i="19" s="1"/>
  <c r="K220" i="19"/>
  <c r="K268" i="19" s="1"/>
  <c r="K280" i="19" s="1"/>
  <c r="J217" i="19"/>
  <c r="J265" i="19" s="1"/>
  <c r="J277" i="19" s="1"/>
  <c r="Z216" i="19"/>
  <c r="Z264" i="19" s="1"/>
  <c r="Z276" i="19" s="1"/>
  <c r="E193" i="19"/>
  <c r="G216" i="19"/>
  <c r="G264" i="19" s="1"/>
  <c r="G276" i="19" s="1"/>
  <c r="T217" i="19"/>
  <c r="T265" i="19" s="1"/>
  <c r="T277" i="19" s="1"/>
  <c r="M223" i="19"/>
  <c r="M271" i="19" s="1"/>
  <c r="M283" i="19" s="1"/>
  <c r="C193" i="19"/>
  <c r="K215" i="19"/>
  <c r="K263" i="19" s="1"/>
  <c r="K275" i="19" s="1"/>
  <c r="H217" i="19"/>
  <c r="H265" i="19" s="1"/>
  <c r="H277" i="19" s="1"/>
  <c r="AA216" i="19"/>
  <c r="AA264" i="19" s="1"/>
  <c r="AA276" i="19" s="1"/>
  <c r="M219" i="19"/>
  <c r="M267" i="19" s="1"/>
  <c r="O216" i="19"/>
  <c r="O264" i="19" s="1"/>
  <c r="O276" i="19" s="1"/>
  <c r="G217" i="19"/>
  <c r="G265" i="19" s="1"/>
  <c r="G277" i="19" s="1"/>
  <c r="E192" i="19"/>
  <c r="W220" i="19"/>
  <c r="W268" i="19" s="1"/>
  <c r="W280" i="19" s="1"/>
  <c r="S215" i="19"/>
  <c r="S263" i="19" s="1"/>
  <c r="S275" i="19" s="1"/>
  <c r="E140" i="19"/>
  <c r="W217" i="19"/>
  <c r="W265" i="19" s="1"/>
  <c r="W277" i="19" s="1"/>
  <c r="AA223" i="19"/>
  <c r="AA271" i="19" s="1"/>
  <c r="AA283" i="19" s="1"/>
  <c r="Z220" i="19"/>
  <c r="Z268" i="19" s="1"/>
  <c r="Z280" i="19" s="1"/>
  <c r="H216" i="19"/>
  <c r="H264" i="19" s="1"/>
  <c r="H276" i="19" s="1"/>
  <c r="S218" i="19"/>
  <c r="S266" i="19" s="1"/>
  <c r="S278" i="19" s="1"/>
  <c r="K222" i="19"/>
  <c r="K270" i="19" s="1"/>
  <c r="K282" i="19" s="1"/>
  <c r="K217" i="19"/>
  <c r="K265" i="19" s="1"/>
  <c r="K277" i="19" s="1"/>
  <c r="R219" i="19"/>
  <c r="R267" i="19" s="1"/>
  <c r="R279" i="19" s="1"/>
  <c r="Z222" i="19"/>
  <c r="Z270" i="19" s="1"/>
  <c r="Z282" i="19" s="1"/>
  <c r="C138" i="19"/>
  <c r="C141" i="19"/>
  <c r="C140" i="19"/>
  <c r="C142" i="19"/>
  <c r="E221" i="19"/>
  <c r="E269" i="19" s="1"/>
  <c r="E281" i="19" s="1"/>
  <c r="E223" i="19"/>
  <c r="E271" i="19" s="1"/>
  <c r="E283" i="19" s="1"/>
  <c r="E215" i="19"/>
  <c r="E263" i="19" s="1"/>
  <c r="L218" i="19"/>
  <c r="L266" i="19" s="1"/>
  <c r="L278" i="19" s="1"/>
  <c r="K219" i="19"/>
  <c r="K267" i="19" s="1"/>
  <c r="K279" i="19" s="1"/>
  <c r="P219" i="19"/>
  <c r="P267" i="19" s="1"/>
  <c r="P279" i="19" s="1"/>
  <c r="V221" i="19"/>
  <c r="V269" i="19" s="1"/>
  <c r="V281" i="19" s="1"/>
  <c r="R221" i="19"/>
  <c r="R269" i="19" s="1"/>
  <c r="R281" i="19" s="1"/>
  <c r="AA217" i="19"/>
  <c r="AA265" i="19" s="1"/>
  <c r="AA277" i="19" s="1"/>
  <c r="X219" i="19"/>
  <c r="X267" i="19" s="1"/>
  <c r="X279" i="19" s="1"/>
  <c r="H218" i="19"/>
  <c r="H266" i="19" s="1"/>
  <c r="H278" i="19" s="1"/>
  <c r="H223" i="19"/>
  <c r="H271" i="19" s="1"/>
  <c r="H283" i="19" s="1"/>
  <c r="V220" i="19"/>
  <c r="V268" i="19" s="1"/>
  <c r="V280" i="19" s="1"/>
  <c r="L216" i="19"/>
  <c r="L264" i="19" s="1"/>
  <c r="L276" i="19" s="1"/>
  <c r="E214" i="19"/>
  <c r="E262" i="19" s="1"/>
  <c r="E274" i="19" s="1"/>
  <c r="S138" i="19"/>
  <c r="S28" i="19" s="1"/>
  <c r="W138" i="19"/>
  <c r="W28" i="19" s="1"/>
  <c r="Y138" i="19"/>
  <c r="Y28" i="19" s="1"/>
  <c r="P138" i="19"/>
  <c r="P28" i="19" s="1"/>
  <c r="X138" i="19"/>
  <c r="X28" i="19" s="1"/>
  <c r="D139" i="19"/>
  <c r="D215" i="19"/>
  <c r="D263" i="19" s="1"/>
  <c r="D138" i="19"/>
  <c r="D222" i="19"/>
  <c r="D270" i="19" s="1"/>
  <c r="D282" i="19" s="1"/>
  <c r="C139" i="19"/>
  <c r="C143" i="19"/>
  <c r="H222" i="19"/>
  <c r="H270" i="19" s="1"/>
  <c r="H282" i="19" s="1"/>
  <c r="P223" i="19"/>
  <c r="P271" i="19" s="1"/>
  <c r="P283" i="19" s="1"/>
  <c r="Q223" i="19"/>
  <c r="Q271" i="19" s="1"/>
  <c r="Q283" i="19" s="1"/>
  <c r="T28" i="19"/>
  <c r="H28" i="19"/>
  <c r="Q214" i="19"/>
  <c r="Q262" i="19" s="1"/>
  <c r="Q274" i="19" s="1"/>
  <c r="G218" i="19"/>
  <c r="G266" i="19" s="1"/>
  <c r="G278" i="19" s="1"/>
  <c r="V28" i="19"/>
  <c r="Z223" i="19"/>
  <c r="Z271" i="19" s="1"/>
  <c r="Z283" i="19" s="1"/>
  <c r="O219" i="19"/>
  <c r="O267" i="19" s="1"/>
  <c r="O279" i="19" s="1"/>
  <c r="P221" i="19"/>
  <c r="P269" i="19" s="1"/>
  <c r="P281" i="19" s="1"/>
  <c r="U28" i="19"/>
  <c r="H215" i="19"/>
  <c r="H263" i="19" s="1"/>
  <c r="H275" i="19" s="1"/>
  <c r="W219" i="19"/>
  <c r="W267" i="19" s="1"/>
  <c r="W279" i="19" s="1"/>
  <c r="Z219" i="19"/>
  <c r="Z267" i="19" s="1"/>
  <c r="Z279" i="19" s="1"/>
  <c r="L214" i="19"/>
  <c r="L262" i="19" s="1"/>
  <c r="L274" i="19" s="1"/>
  <c r="T223" i="19"/>
  <c r="T271" i="19" s="1"/>
  <c r="T283" i="19" s="1"/>
  <c r="I220" i="19"/>
  <c r="I268" i="19" s="1"/>
  <c r="I280" i="19" s="1"/>
  <c r="O217" i="19"/>
  <c r="O265" i="19" s="1"/>
  <c r="O277" i="19" s="1"/>
  <c r="R215" i="19"/>
  <c r="R263" i="19" s="1"/>
  <c r="R275" i="19" s="1"/>
  <c r="V217" i="19"/>
  <c r="V265" i="19" s="1"/>
  <c r="V277" i="19" s="1"/>
  <c r="L219" i="19"/>
  <c r="L267" i="19" s="1"/>
  <c r="S219" i="19"/>
  <c r="S267" i="19" s="1"/>
  <c r="S279" i="19" s="1"/>
  <c r="U221" i="19"/>
  <c r="U269" i="19" s="1"/>
  <c r="U281" i="19" s="1"/>
  <c r="X218" i="19"/>
  <c r="X266" i="19" s="1"/>
  <c r="X278" i="19" s="1"/>
  <c r="J216" i="19"/>
  <c r="J264" i="19" s="1"/>
  <c r="J276" i="19" s="1"/>
  <c r="U218" i="19"/>
  <c r="U266" i="19" s="1"/>
  <c r="U278" i="19" s="1"/>
  <c r="W216" i="19"/>
  <c r="W264" i="19" s="1"/>
  <c r="W276" i="19" s="1"/>
  <c r="Y220" i="19"/>
  <c r="Y268" i="19" s="1"/>
  <c r="Y280" i="19" s="1"/>
  <c r="X221" i="19"/>
  <c r="X269" i="19" s="1"/>
  <c r="X281" i="19" s="1"/>
  <c r="M275" i="19"/>
  <c r="M216" i="19"/>
  <c r="M264" i="19" s="1"/>
  <c r="M276" i="19" s="1"/>
  <c r="I217" i="19"/>
  <c r="I265" i="19" s="1"/>
  <c r="I277" i="19" s="1"/>
  <c r="G214" i="19"/>
  <c r="G262" i="19" s="1"/>
  <c r="G274" i="19" s="1"/>
  <c r="J218" i="19"/>
  <c r="J266" i="19" s="1"/>
  <c r="J278" i="19" s="1"/>
  <c r="D223" i="19"/>
  <c r="D271" i="19" s="1"/>
  <c r="D283" i="19" s="1"/>
  <c r="M220" i="19"/>
  <c r="M268" i="19" s="1"/>
  <c r="M280" i="19" s="1"/>
  <c r="S220" i="19"/>
  <c r="S268" i="19" s="1"/>
  <c r="S280" i="19" s="1"/>
  <c r="Q219" i="19"/>
  <c r="Q267" i="19" s="1"/>
  <c r="Q279" i="19" s="1"/>
  <c r="N222" i="19"/>
  <c r="N270" i="19" s="1"/>
  <c r="O28" i="19"/>
  <c r="M279" i="19"/>
  <c r="E222" i="19"/>
  <c r="E270" i="19" s="1"/>
  <c r="E282" i="19" s="1"/>
  <c r="N221" i="19"/>
  <c r="N269" i="19" s="1"/>
  <c r="N281" i="19" s="1"/>
  <c r="D217" i="19"/>
  <c r="D265" i="19" s="1"/>
  <c r="D277" i="19" s="1"/>
  <c r="AA28" i="19"/>
  <c r="E220" i="19"/>
  <c r="E268" i="19" s="1"/>
  <c r="E280" i="19" s="1"/>
  <c r="J220" i="19"/>
  <c r="J268" i="19" s="1"/>
  <c r="J280" i="19" s="1"/>
  <c r="O214" i="19"/>
  <c r="O262" i="19" s="1"/>
  <c r="O274" i="19" s="1"/>
  <c r="U216" i="19"/>
  <c r="U264" i="19" s="1"/>
  <c r="U276" i="19" s="1"/>
  <c r="O223" i="19"/>
  <c r="O271" i="19" s="1"/>
  <c r="O283" i="19" s="1"/>
  <c r="G219" i="19"/>
  <c r="G267" i="19" s="1"/>
  <c r="G279" i="19" s="1"/>
  <c r="S221" i="19"/>
  <c r="S269" i="19" s="1"/>
  <c r="S281" i="19" s="1"/>
  <c r="T218" i="19"/>
  <c r="T266" i="19" s="1"/>
  <c r="T278" i="19" s="1"/>
  <c r="V222" i="19"/>
  <c r="V270" i="19" s="1"/>
  <c r="V282" i="19" s="1"/>
  <c r="O221" i="19"/>
  <c r="O269" i="19" s="1"/>
  <c r="O281" i="19" s="1"/>
  <c r="T222" i="19"/>
  <c r="T270" i="19" s="1"/>
  <c r="T282" i="19" s="1"/>
  <c r="L221" i="19"/>
  <c r="L269" i="19" s="1"/>
  <c r="L281" i="19" s="1"/>
  <c r="V215" i="19"/>
  <c r="V263" i="19" s="1"/>
  <c r="V275" i="19" s="1"/>
  <c r="Y217" i="19"/>
  <c r="Y265" i="19" s="1"/>
  <c r="Y277" i="19" s="1"/>
  <c r="E216" i="19"/>
  <c r="E264" i="19" s="1"/>
  <c r="E276" i="19" s="1"/>
  <c r="N214" i="19"/>
  <c r="N262" i="19" s="1"/>
  <c r="N274" i="19" s="1"/>
  <c r="AA215" i="19"/>
  <c r="AA263" i="19" s="1"/>
  <c r="AA275" i="19" s="1"/>
  <c r="J214" i="19"/>
  <c r="J262" i="19" s="1"/>
  <c r="J274" i="19" s="1"/>
  <c r="S217" i="19"/>
  <c r="S265" i="19" s="1"/>
  <c r="S277" i="19" s="1"/>
  <c r="U223" i="19"/>
  <c r="U271" i="19" s="1"/>
  <c r="U283" i="19" s="1"/>
  <c r="E217" i="19"/>
  <c r="E265" i="19" s="1"/>
  <c r="AA219" i="19"/>
  <c r="AA267" i="19" s="1"/>
  <c r="AA279" i="19" s="1"/>
  <c r="AA220" i="19"/>
  <c r="AA268" i="19" s="1"/>
  <c r="AA280" i="19" s="1"/>
  <c r="T221" i="19"/>
  <c r="T269" i="19" s="1"/>
  <c r="T281" i="19" s="1"/>
  <c r="R220" i="19"/>
  <c r="R268" i="19" s="1"/>
  <c r="R280" i="19" s="1"/>
  <c r="Y218" i="19"/>
  <c r="Y266" i="19" s="1"/>
  <c r="Y278" i="19" s="1"/>
  <c r="J222" i="19"/>
  <c r="J270" i="19" s="1"/>
  <c r="J282" i="19" s="1"/>
  <c r="I214" i="19"/>
  <c r="I262" i="19" s="1"/>
  <c r="S216" i="19"/>
  <c r="S264" i="19" s="1"/>
  <c r="S276" i="19" s="1"/>
  <c r="T219" i="19"/>
  <c r="T267" i="19" s="1"/>
  <c r="T279" i="19" s="1"/>
  <c r="M221" i="19"/>
  <c r="M269" i="19" s="1"/>
  <c r="M281" i="19" s="1"/>
  <c r="E219" i="19"/>
  <c r="E267" i="19" s="1"/>
  <c r="N28" i="19"/>
  <c r="M28" i="24" s="1"/>
  <c r="N218" i="19"/>
  <c r="N266" i="19" s="1"/>
  <c r="N278" i="19" s="1"/>
  <c r="G221" i="19"/>
  <c r="G269" i="19" s="1"/>
  <c r="G281" i="19" s="1"/>
  <c r="Q221" i="19"/>
  <c r="Q269" i="19" s="1"/>
  <c r="Q281" i="19" s="1"/>
  <c r="R217" i="19"/>
  <c r="R265" i="19" s="1"/>
  <c r="R277" i="19" s="1"/>
  <c r="L222" i="19"/>
  <c r="L270" i="19" s="1"/>
  <c r="M278" i="19"/>
  <c r="M274" i="19"/>
  <c r="O218" i="19"/>
  <c r="O266" i="19" s="1"/>
  <c r="O278" i="19" s="1"/>
  <c r="C214" i="19"/>
  <c r="C262" i="19" s="1"/>
  <c r="C274" i="19" s="1"/>
  <c r="V216" i="19"/>
  <c r="V264" i="19" s="1"/>
  <c r="V276" i="19" s="1"/>
  <c r="M277" i="19"/>
  <c r="Y215" i="19"/>
  <c r="Y263" i="19" s="1"/>
  <c r="Y275" i="19" s="1"/>
  <c r="G223" i="19"/>
  <c r="G271" i="19" s="1"/>
  <c r="G283" i="19" s="1"/>
  <c r="L223" i="19"/>
  <c r="L271" i="19" s="1"/>
  <c r="R214" i="19"/>
  <c r="R262" i="19" s="1"/>
  <c r="R274" i="19" s="1"/>
  <c r="G222" i="19"/>
  <c r="G270" i="19" s="1"/>
  <c r="G282" i="19" s="1"/>
  <c r="Q28" i="19"/>
  <c r="P28" i="24" s="1"/>
  <c r="G275" i="19"/>
  <c r="F217" i="19"/>
  <c r="F265" i="19" s="1"/>
  <c r="F277" i="19" s="1"/>
  <c r="D216" i="19"/>
  <c r="D264" i="19" s="1"/>
  <c r="D276" i="19" s="1"/>
  <c r="R28" i="19"/>
  <c r="F222" i="19"/>
  <c r="F270" i="19" s="1"/>
  <c r="F282" i="19" s="1"/>
  <c r="L217" i="19"/>
  <c r="L265" i="19" s="1"/>
  <c r="V223" i="19"/>
  <c r="V271" i="19" s="1"/>
  <c r="V283" i="19" s="1"/>
  <c r="D220" i="19"/>
  <c r="D268" i="19" s="1"/>
  <c r="D280" i="19" s="1"/>
  <c r="F220" i="19"/>
  <c r="F268" i="19" s="1"/>
  <c r="F280" i="19" s="1"/>
  <c r="D214" i="19"/>
  <c r="D262" i="19" s="1"/>
  <c r="F221" i="19"/>
  <c r="F269" i="19" s="1"/>
  <c r="F281" i="19" s="1"/>
  <c r="D221" i="19"/>
  <c r="D269" i="19" s="1"/>
  <c r="D281" i="19" s="1"/>
  <c r="L220" i="19"/>
  <c r="L268" i="19" s="1"/>
  <c r="D219" i="19"/>
  <c r="D267" i="19" s="1"/>
  <c r="D279" i="19" s="1"/>
  <c r="T216" i="19"/>
  <c r="T264" i="19" s="1"/>
  <c r="T276" i="19" s="1"/>
  <c r="D218" i="19"/>
  <c r="D266" i="19" s="1"/>
  <c r="D278" i="19" s="1"/>
  <c r="Q220" i="19"/>
  <c r="Q268" i="19" s="1"/>
  <c r="Q280" i="19" s="1"/>
  <c r="F219" i="19"/>
  <c r="F267" i="19" s="1"/>
  <c r="F279" i="19" s="1"/>
  <c r="T220" i="19"/>
  <c r="T268" i="19" s="1"/>
  <c r="T280" i="19" s="1"/>
  <c r="F223" i="19"/>
  <c r="F271" i="19" s="1"/>
  <c r="F283" i="19" s="1"/>
  <c r="N215" i="19"/>
  <c r="N263" i="19" s="1"/>
  <c r="N275" i="19" s="1"/>
  <c r="K276" i="19"/>
  <c r="Q217" i="19"/>
  <c r="Q265" i="19" s="1"/>
  <c r="Q277" i="19" s="1"/>
  <c r="I215" i="19"/>
  <c r="I263" i="19" s="1"/>
  <c r="I275" i="19" s="1"/>
  <c r="F218" i="19"/>
  <c r="F266" i="19" s="1"/>
  <c r="F278" i="19" s="1"/>
  <c r="H274" i="19"/>
  <c r="N216" i="19"/>
  <c r="N264" i="19" s="1"/>
  <c r="N279" i="19"/>
  <c r="N277" i="19"/>
  <c r="K278" i="19"/>
  <c r="Q222" i="19"/>
  <c r="Q270" i="19" s="1"/>
  <c r="Q282" i="19" s="1"/>
  <c r="Q218" i="19"/>
  <c r="Q266" i="19" s="1"/>
  <c r="Q278" i="19" s="1"/>
  <c r="F214" i="19"/>
  <c r="F262" i="19" s="1"/>
  <c r="F274" i="19" s="1"/>
  <c r="Q215" i="19"/>
  <c r="Q263" i="19" s="1"/>
  <c r="Q275" i="19" s="1"/>
  <c r="I222" i="19"/>
  <c r="I270" i="19" s="1"/>
  <c r="I282" i="19" s="1"/>
  <c r="Q216" i="19"/>
  <c r="Q264" i="19" s="1"/>
  <c r="Q276" i="19" s="1"/>
  <c r="F216" i="19"/>
  <c r="F264" i="19" s="1"/>
  <c r="F276" i="19" s="1"/>
  <c r="N220" i="19"/>
  <c r="N268" i="19" s="1"/>
  <c r="N280" i="19" s="1"/>
  <c r="N223" i="19"/>
  <c r="N271" i="19" s="1"/>
  <c r="N283" i="19" s="1"/>
  <c r="L215" i="19"/>
  <c r="L263" i="19" s="1"/>
  <c r="L275" i="19" s="1"/>
  <c r="F215" i="19"/>
  <c r="F263" i="19" s="1"/>
  <c r="F275" i="19" s="1"/>
  <c r="C222" i="19"/>
  <c r="C270" i="19" s="1"/>
  <c r="C282" i="19" s="1"/>
  <c r="C216" i="19"/>
  <c r="C264" i="19" s="1"/>
  <c r="C276" i="19" s="1"/>
  <c r="I221" i="19"/>
  <c r="I269" i="19" s="1"/>
  <c r="I281" i="19" s="1"/>
  <c r="I223" i="19"/>
  <c r="I271" i="19" s="1"/>
  <c r="I283" i="19" s="1"/>
  <c r="I216" i="19"/>
  <c r="I264" i="19" s="1"/>
  <c r="I276" i="19" s="1"/>
  <c r="C221" i="19"/>
  <c r="C269" i="19" s="1"/>
  <c r="C281" i="19" s="1"/>
  <c r="C219" i="19"/>
  <c r="C267" i="19" s="1"/>
  <c r="C220" i="19"/>
  <c r="C268" i="19" s="1"/>
  <c r="C280" i="19" s="1"/>
  <c r="C215" i="19"/>
  <c r="C263" i="19" s="1"/>
  <c r="C275" i="19" s="1"/>
  <c r="C218" i="19"/>
  <c r="C266" i="19" s="1"/>
  <c r="C217" i="19"/>
  <c r="C265" i="19" s="1"/>
  <c r="C277" i="19" s="1"/>
  <c r="C223" i="19"/>
  <c r="C271" i="19" s="1"/>
  <c r="C283" i="19" s="1"/>
  <c r="E279" i="19" l="1"/>
  <c r="C279" i="19"/>
  <c r="E275" i="19"/>
  <c r="E278" i="19"/>
  <c r="C278" i="19"/>
  <c r="J290" i="19"/>
  <c r="J28" i="24"/>
  <c r="Z290" i="19"/>
  <c r="Z28" i="24"/>
  <c r="V290" i="19"/>
  <c r="V28" i="24"/>
  <c r="R290" i="19"/>
  <c r="R28" i="24"/>
  <c r="U290" i="19"/>
  <c r="U28" i="24"/>
  <c r="X290" i="19"/>
  <c r="X28" i="24"/>
  <c r="L290" i="19"/>
  <c r="L28" i="24"/>
  <c r="G290" i="19"/>
  <c r="G28" i="24"/>
  <c r="T290" i="19"/>
  <c r="T28" i="24"/>
  <c r="S290" i="19"/>
  <c r="S28" i="24"/>
  <c r="N290" i="19"/>
  <c r="N28" i="24"/>
  <c r="Y290" i="19"/>
  <c r="Y28" i="24"/>
  <c r="W290" i="19"/>
  <c r="W28" i="24"/>
  <c r="Q290" i="19"/>
  <c r="Q28" i="24"/>
  <c r="O290" i="19"/>
  <c r="O28" i="24"/>
  <c r="E277" i="19"/>
  <c r="D275" i="19"/>
  <c r="L280" i="19"/>
  <c r="L279" i="19"/>
  <c r="N282" i="19"/>
  <c r="L277" i="19"/>
  <c r="L283" i="19"/>
  <c r="G28" i="19"/>
  <c r="I274" i="19"/>
  <c r="L282" i="19"/>
  <c r="J28" i="19"/>
  <c r="D274" i="19"/>
  <c r="E28" i="19"/>
  <c r="C28" i="19"/>
  <c r="L28" i="19"/>
  <c r="D28" i="19"/>
  <c r="I28" i="19"/>
  <c r="F28" i="19"/>
  <c r="N276" i="19"/>
  <c r="M290" i="19"/>
  <c r="P290" i="19"/>
  <c r="C290" i="19" l="1"/>
  <c r="C28" i="24"/>
  <c r="H290" i="19"/>
  <c r="H28" i="24"/>
  <c r="K290" i="19"/>
  <c r="K28" i="24"/>
  <c r="F290" i="19"/>
  <c r="F28" i="24"/>
  <c r="D290" i="19"/>
  <c r="D28" i="24"/>
  <c r="I290" i="19"/>
  <c r="I28" i="24"/>
  <c r="E290" i="19"/>
  <c r="E28" i="24"/>
  <c r="B290" i="19"/>
  <c r="B28" i="24"/>
  <c r="M43" i="3"/>
  <c r="N43" i="3"/>
  <c r="O43" i="3"/>
  <c r="P43" i="3"/>
  <c r="Q43" i="3"/>
  <c r="R43" i="3"/>
  <c r="S43" i="3"/>
  <c r="T43" i="3"/>
  <c r="U43" i="3"/>
  <c r="V43" i="3"/>
  <c r="W43" i="3"/>
  <c r="X43" i="3"/>
  <c r="Y43" i="3"/>
  <c r="Z43" i="3"/>
  <c r="AA43" i="3"/>
  <c r="M44" i="3"/>
  <c r="N44" i="3"/>
  <c r="O44" i="3"/>
  <c r="P44" i="3"/>
  <c r="Q44" i="3"/>
  <c r="R44" i="3"/>
  <c r="S44" i="3"/>
  <c r="T44" i="3"/>
  <c r="U44" i="3"/>
  <c r="V44" i="3"/>
  <c r="W44" i="3"/>
  <c r="X44" i="3"/>
  <c r="Y44" i="3"/>
  <c r="Z44" i="3"/>
  <c r="AA44" i="3"/>
  <c r="M45" i="3"/>
  <c r="N45" i="3"/>
  <c r="O45" i="3"/>
  <c r="P45" i="3"/>
  <c r="Q45" i="3"/>
  <c r="R45" i="3"/>
  <c r="S45" i="3"/>
  <c r="T45" i="3"/>
  <c r="U45" i="3"/>
  <c r="V45" i="3"/>
  <c r="W45" i="3"/>
  <c r="X45" i="3"/>
  <c r="Y45" i="3"/>
  <c r="Z45" i="3"/>
  <c r="AA45" i="3"/>
  <c r="N42" i="3"/>
  <c r="O42" i="3"/>
  <c r="P42" i="3"/>
  <c r="Q42" i="3"/>
  <c r="R42" i="3"/>
  <c r="S42" i="3"/>
  <c r="T42" i="3"/>
  <c r="U42" i="3"/>
  <c r="V42" i="3"/>
  <c r="W42" i="3"/>
  <c r="X42" i="3"/>
  <c r="Y42" i="3"/>
  <c r="Z42" i="3"/>
  <c r="AA42" i="3"/>
  <c r="AD24" i="1"/>
  <c r="AK24" i="11" s="1"/>
  <c r="Z14" i="1"/>
  <c r="AG14" i="11" s="1"/>
  <c r="AD20" i="1"/>
  <c r="AK20" i="11" s="1"/>
  <c r="AD21" i="1"/>
  <c r="AK21" i="11" s="1"/>
  <c r="AA34" i="3"/>
  <c r="Z34" i="3"/>
  <c r="Y34" i="3"/>
  <c r="X34" i="3"/>
  <c r="W34" i="3"/>
  <c r="V34" i="3"/>
  <c r="U34" i="3"/>
  <c r="T34" i="3"/>
  <c r="S34" i="3"/>
  <c r="R34" i="3"/>
  <c r="Q34" i="3"/>
  <c r="P34" i="3"/>
  <c r="O34" i="3"/>
  <c r="N34" i="3"/>
  <c r="M34" i="3"/>
  <c r="O31" i="3"/>
  <c r="P31" i="3"/>
  <c r="Q31" i="3"/>
  <c r="R31" i="3"/>
  <c r="S31" i="3"/>
  <c r="T31" i="3"/>
  <c r="U31" i="3"/>
  <c r="V31" i="3"/>
  <c r="W31" i="3"/>
  <c r="X31" i="3"/>
  <c r="Y31" i="3"/>
  <c r="Z31" i="3"/>
  <c r="AA31" i="3"/>
  <c r="S30" i="3"/>
  <c r="T30" i="3"/>
  <c r="U30" i="3"/>
  <c r="V30" i="3"/>
  <c r="W30" i="3"/>
  <c r="X30" i="3"/>
  <c r="Y30" i="3"/>
  <c r="Z30" i="3"/>
  <c r="AA30" i="3"/>
  <c r="O20" i="3"/>
  <c r="P20" i="3"/>
  <c r="Q20" i="3"/>
  <c r="R20" i="3"/>
  <c r="S20" i="3"/>
  <c r="T20" i="3"/>
  <c r="U20" i="3"/>
  <c r="V20" i="3"/>
  <c r="W20" i="3"/>
  <c r="X20" i="3"/>
  <c r="Y20" i="3"/>
  <c r="Z20" i="3"/>
  <c r="AA20" i="3"/>
  <c r="Z29" i="1"/>
  <c r="AG29" i="11" s="1"/>
  <c r="Z30" i="1"/>
  <c r="AG30" i="11" s="1"/>
  <c r="Z31" i="1"/>
  <c r="AG31" i="11" s="1"/>
  <c r="Z28" i="1"/>
  <c r="AG28" i="11" s="1"/>
  <c r="AD29" i="1"/>
  <c r="AD30" i="1"/>
  <c r="AD31" i="1"/>
  <c r="AD28" i="1"/>
  <c r="AC14" i="1"/>
  <c r="AD14" i="1"/>
  <c r="AK14" i="11" s="1"/>
  <c r="Z20" i="1"/>
  <c r="Z24" i="1"/>
  <c r="Z21" i="1"/>
  <c r="G18" i="7" l="1"/>
  <c r="AK28" i="11"/>
  <c r="C25" i="6"/>
  <c r="AG20" i="11"/>
  <c r="C26" i="6"/>
  <c r="AG21" i="11"/>
  <c r="C29" i="6"/>
  <c r="AG24" i="11"/>
  <c r="AK30" i="11"/>
  <c r="AC31" i="1"/>
  <c r="F21" i="7" s="1"/>
  <c r="AK31" i="11"/>
  <c r="AC29" i="1"/>
  <c r="F19" i="7" s="1"/>
  <c r="AK29" i="11"/>
  <c r="AB14" i="1"/>
  <c r="AJ14" i="11"/>
  <c r="C21" i="7"/>
  <c r="AC28" i="1"/>
  <c r="G19" i="7"/>
  <c r="G21" i="7"/>
  <c r="AC30" i="1"/>
  <c r="C19" i="7"/>
  <c r="AA24" i="1"/>
  <c r="AH24" i="11" s="1"/>
  <c r="AA21" i="1"/>
  <c r="AH21" i="11" s="1"/>
  <c r="AA20" i="1"/>
  <c r="AB28" i="1" l="1"/>
  <c r="AJ28" i="11"/>
  <c r="AB30" i="1"/>
  <c r="AJ30" i="11"/>
  <c r="AB31" i="1"/>
  <c r="AJ31" i="11"/>
  <c r="AB29" i="1"/>
  <c r="AJ29" i="11"/>
  <c r="AB20" i="1"/>
  <c r="AH20" i="11"/>
  <c r="AA14" i="1"/>
  <c r="AI14" i="11"/>
  <c r="F18" i="7"/>
  <c r="G25" i="6"/>
  <c r="C18" i="7"/>
  <c r="D29" i="6"/>
  <c r="AB24" i="1"/>
  <c r="AI24" i="11" s="1"/>
  <c r="AB21" i="1"/>
  <c r="AI21" i="11" s="1"/>
  <c r="D26" i="6"/>
  <c r="D25" i="6"/>
  <c r="E25" i="6"/>
  <c r="AA28" i="1" l="1"/>
  <c r="D18" i="7" s="1"/>
  <c r="AI28" i="11"/>
  <c r="AA30" i="1"/>
  <c r="AI30" i="11"/>
  <c r="AA31" i="1"/>
  <c r="AI31" i="11"/>
  <c r="E21" i="7"/>
  <c r="AA29" i="1"/>
  <c r="AI29" i="11"/>
  <c r="E19" i="7"/>
  <c r="AC20" i="1"/>
  <c r="AI20" i="11"/>
  <c r="AH14" i="11"/>
  <c r="M20" i="3"/>
  <c r="E20" i="3"/>
  <c r="H20" i="3"/>
  <c r="C20" i="3"/>
  <c r="G20" i="3"/>
  <c r="D20" i="3"/>
  <c r="K20" i="3"/>
  <c r="L20" i="3"/>
  <c r="N20" i="3"/>
  <c r="J20" i="3"/>
  <c r="F20" i="3"/>
  <c r="I20" i="3"/>
  <c r="E18" i="7"/>
  <c r="E29" i="6"/>
  <c r="AC24" i="1"/>
  <c r="AJ24" i="11" s="1"/>
  <c r="AC21" i="1"/>
  <c r="AJ21" i="11" s="1"/>
  <c r="E26" i="6"/>
  <c r="C42" i="3" l="1"/>
  <c r="AH28" i="11"/>
  <c r="M42" i="3"/>
  <c r="K42" i="3"/>
  <c r="G42" i="3"/>
  <c r="L42" i="3"/>
  <c r="F42" i="3"/>
  <c r="J42" i="3"/>
  <c r="H42" i="3"/>
  <c r="D42" i="3"/>
  <c r="I42" i="3"/>
  <c r="E42" i="3"/>
  <c r="AH30" i="11"/>
  <c r="E44" i="3"/>
  <c r="I44" i="3"/>
  <c r="G44" i="3"/>
  <c r="H44" i="3"/>
  <c r="J44" i="3"/>
  <c r="K44" i="3"/>
  <c r="D44" i="3"/>
  <c r="C44" i="3"/>
  <c r="L44" i="3"/>
  <c r="F44" i="3"/>
  <c r="AH31" i="11"/>
  <c r="H45" i="3"/>
  <c r="J45" i="3"/>
  <c r="I45" i="3"/>
  <c r="D45" i="3"/>
  <c r="L45" i="3"/>
  <c r="K45" i="3"/>
  <c r="E45" i="3"/>
  <c r="D21" i="7"/>
  <c r="C45" i="3"/>
  <c r="G45" i="3"/>
  <c r="F45" i="3"/>
  <c r="D19" i="7"/>
  <c r="AH29" i="11"/>
  <c r="H43" i="3"/>
  <c r="J43" i="3"/>
  <c r="G43" i="3"/>
  <c r="F43" i="3"/>
  <c r="L43" i="3"/>
  <c r="D43" i="3"/>
  <c r="C43" i="3"/>
  <c r="E43" i="3"/>
  <c r="I43" i="3"/>
  <c r="K43" i="3"/>
  <c r="AJ20" i="11"/>
  <c r="H30" i="3"/>
  <c r="P30" i="3"/>
  <c r="I30" i="3"/>
  <c r="R30" i="3"/>
  <c r="J30" i="3"/>
  <c r="M30" i="3"/>
  <c r="F30" i="3"/>
  <c r="F25" i="6"/>
  <c r="N30" i="3"/>
  <c r="Q30" i="3"/>
  <c r="E30" i="3"/>
  <c r="K30" i="3"/>
  <c r="D30" i="3"/>
  <c r="O30" i="3"/>
  <c r="L30" i="3"/>
  <c r="G30" i="3"/>
  <c r="C30" i="3"/>
  <c r="D34" i="3"/>
  <c r="G34" i="3"/>
  <c r="F34" i="3"/>
  <c r="L34" i="3"/>
  <c r="J34" i="3"/>
  <c r="E34" i="3"/>
  <c r="K34" i="3"/>
  <c r="H34" i="3"/>
  <c r="C34" i="3"/>
  <c r="I34" i="3"/>
  <c r="K31" i="3"/>
  <c r="I31" i="3"/>
  <c r="C31" i="3"/>
  <c r="H31" i="3"/>
  <c r="G31" i="3"/>
  <c r="J31" i="3"/>
  <c r="N31" i="3"/>
  <c r="F31" i="3"/>
  <c r="M31" i="3"/>
  <c r="E31" i="3"/>
  <c r="L31" i="3"/>
  <c r="D31" i="3"/>
  <c r="G29" i="6"/>
  <c r="F29" i="6"/>
  <c r="G26" i="6"/>
  <c r="F26" i="6"/>
  <c r="G28" i="5" l="1"/>
  <c r="D28" i="5" l="1"/>
  <c r="E28" i="5"/>
  <c r="F28" i="5"/>
  <c r="C1" i="14" l="1"/>
  <c r="D1" i="14"/>
  <c r="E1" i="14"/>
  <c r="F1" i="14"/>
  <c r="G1" i="14"/>
  <c r="H1" i="14"/>
  <c r="I1" i="14"/>
  <c r="J1" i="14"/>
  <c r="K1" i="14"/>
  <c r="L1" i="14"/>
  <c r="M1" i="14"/>
  <c r="N1" i="14"/>
  <c r="O1" i="14"/>
  <c r="P1" i="14"/>
  <c r="Q1" i="14"/>
  <c r="R1" i="14"/>
  <c r="S1" i="14"/>
  <c r="T1" i="14"/>
  <c r="U1" i="14"/>
  <c r="V1" i="14"/>
  <c r="W1" i="14"/>
  <c r="X1" i="14"/>
  <c r="Y1" i="14"/>
  <c r="Z1" i="14"/>
  <c r="AA1" i="14"/>
  <c r="C43" i="2" l="1"/>
  <c r="D43" i="2"/>
  <c r="E43" i="2"/>
  <c r="F43" i="2"/>
  <c r="G43" i="2"/>
  <c r="H43" i="2"/>
  <c r="I43" i="2"/>
  <c r="J43" i="2"/>
  <c r="K43" i="2"/>
  <c r="L43" i="2"/>
  <c r="M43" i="2"/>
  <c r="N43" i="2"/>
  <c r="O43" i="2"/>
  <c r="P43" i="2"/>
  <c r="Q43" i="2"/>
  <c r="R43" i="2"/>
  <c r="S43" i="2"/>
  <c r="T43" i="2"/>
  <c r="U43" i="2"/>
  <c r="V43" i="2"/>
  <c r="W43" i="2"/>
  <c r="X43" i="2"/>
  <c r="Y43" i="2"/>
  <c r="Z43" i="2"/>
  <c r="B43" i="2"/>
  <c r="C1" i="2"/>
  <c r="D1" i="2"/>
  <c r="E1" i="2"/>
  <c r="F1" i="2"/>
  <c r="G1" i="2"/>
  <c r="H1" i="2"/>
  <c r="I1" i="2"/>
  <c r="J1" i="2"/>
  <c r="K1" i="2"/>
  <c r="L1" i="2"/>
  <c r="M1" i="2"/>
  <c r="N1" i="2"/>
  <c r="O1" i="2"/>
  <c r="P1" i="2"/>
  <c r="Q1" i="2"/>
  <c r="R1" i="2"/>
  <c r="S1" i="2"/>
  <c r="T1" i="2"/>
  <c r="U1" i="2"/>
  <c r="V1" i="2"/>
  <c r="W1" i="2"/>
  <c r="X1" i="2"/>
  <c r="Y1" i="2"/>
  <c r="Z1" i="2"/>
  <c r="B1" i="2"/>
  <c r="C87" i="2"/>
  <c r="D87" i="2"/>
  <c r="E87" i="2"/>
  <c r="F87" i="2"/>
  <c r="G87" i="2"/>
  <c r="H87" i="2"/>
  <c r="I87" i="2"/>
  <c r="J87" i="2"/>
  <c r="K87" i="2"/>
  <c r="L87" i="2"/>
  <c r="M87" i="2"/>
  <c r="N87" i="2"/>
  <c r="O87" i="2"/>
  <c r="P87" i="2"/>
  <c r="Q87" i="2"/>
  <c r="R87" i="2"/>
  <c r="S87" i="2"/>
  <c r="T87" i="2"/>
  <c r="U87" i="2"/>
  <c r="V87" i="2"/>
  <c r="W87" i="2"/>
  <c r="X87" i="2"/>
  <c r="Y87" i="2"/>
  <c r="Z87" i="2"/>
  <c r="B87" i="2"/>
  <c r="G35" i="1" l="1"/>
  <c r="G36" i="1"/>
  <c r="G37" i="1"/>
  <c r="G38" i="1"/>
  <c r="G39" i="1"/>
  <c r="G40" i="1"/>
  <c r="G41" i="1"/>
  <c r="G34" i="1"/>
  <c r="G29" i="1"/>
  <c r="G30" i="1"/>
  <c r="G31" i="1"/>
  <c r="G32" i="1"/>
  <c r="G33" i="1"/>
  <c r="G28" i="1"/>
  <c r="G20" i="1"/>
  <c r="G21" i="1"/>
  <c r="G22" i="1"/>
  <c r="G23" i="1"/>
  <c r="G24" i="1"/>
  <c r="G25" i="1"/>
  <c r="G26" i="1"/>
  <c r="G27" i="1"/>
  <c r="G19" i="1"/>
  <c r="G11" i="1"/>
  <c r="G12" i="1"/>
  <c r="G13" i="1"/>
  <c r="G14" i="1"/>
  <c r="G15" i="1"/>
  <c r="G16" i="1"/>
  <c r="G17" i="1"/>
  <c r="G18" i="1"/>
  <c r="G10" i="1"/>
  <c r="N11" i="1"/>
  <c r="N12" i="1"/>
  <c r="N13" i="1"/>
  <c r="N14" i="1"/>
  <c r="N15" i="1"/>
  <c r="N16" i="1"/>
  <c r="N17" i="1"/>
  <c r="N18" i="1"/>
  <c r="N10" i="1"/>
  <c r="M11" i="1"/>
  <c r="M12" i="1"/>
  <c r="M13" i="1"/>
  <c r="M14" i="1"/>
  <c r="M15" i="1"/>
  <c r="M16" i="1"/>
  <c r="M17" i="1"/>
  <c r="M18" i="1"/>
  <c r="M10" i="1"/>
  <c r="L11" i="1"/>
  <c r="L12" i="1"/>
  <c r="L13" i="1"/>
  <c r="L14" i="1"/>
  <c r="L15" i="1"/>
  <c r="L16" i="1"/>
  <c r="L17" i="1"/>
  <c r="L18" i="1"/>
  <c r="L10" i="1"/>
  <c r="L2" i="11"/>
  <c r="J20" i="1"/>
  <c r="J21" i="1"/>
  <c r="J22" i="1"/>
  <c r="J23" i="1"/>
  <c r="J24" i="1"/>
  <c r="J25" i="1"/>
  <c r="J26" i="1"/>
  <c r="J27" i="1"/>
  <c r="J19" i="1"/>
  <c r="K11" i="1"/>
  <c r="K12" i="1"/>
  <c r="K13" i="1"/>
  <c r="K14" i="1"/>
  <c r="K15" i="1"/>
  <c r="K16" i="1"/>
  <c r="K17" i="1"/>
  <c r="K18" i="1"/>
  <c r="K10" i="1"/>
  <c r="J11" i="1"/>
  <c r="J12" i="1"/>
  <c r="J13" i="1"/>
  <c r="J14" i="1"/>
  <c r="J15" i="1"/>
  <c r="J16" i="1"/>
  <c r="J17" i="1"/>
  <c r="J18" i="1"/>
  <c r="J10" i="1"/>
  <c r="N3" i="1" l="1"/>
  <c r="N4" i="1"/>
  <c r="N5" i="1"/>
  <c r="N6" i="1"/>
  <c r="N7" i="1"/>
  <c r="N8" i="1"/>
  <c r="N9" i="1"/>
  <c r="N2" i="1"/>
  <c r="M3" i="1"/>
  <c r="M4" i="1"/>
  <c r="M5" i="1"/>
  <c r="M6" i="1"/>
  <c r="M7" i="1"/>
  <c r="M8" i="1"/>
  <c r="M9" i="1"/>
  <c r="M2" i="1"/>
  <c r="L3" i="1"/>
  <c r="L4" i="1"/>
  <c r="L5" i="1"/>
  <c r="L6" i="1"/>
  <c r="L7" i="1"/>
  <c r="L8" i="1"/>
  <c r="L9" i="1"/>
  <c r="L2" i="1"/>
  <c r="K3" i="1"/>
  <c r="K4" i="1"/>
  <c r="K5" i="1"/>
  <c r="K6" i="1"/>
  <c r="K7" i="1"/>
  <c r="K8" i="1"/>
  <c r="K9" i="1"/>
  <c r="K2" i="1"/>
  <c r="J3" i="1"/>
  <c r="J4" i="1"/>
  <c r="J5" i="1"/>
  <c r="J6" i="1"/>
  <c r="J7" i="1"/>
  <c r="J8" i="1"/>
  <c r="J9" i="1"/>
  <c r="J2" i="1"/>
  <c r="G3" i="1"/>
  <c r="AF3" i="11" s="1"/>
  <c r="G4" i="1"/>
  <c r="AF4" i="11" s="1"/>
  <c r="G5" i="1"/>
  <c r="AF5" i="11" s="1"/>
  <c r="G6" i="1"/>
  <c r="AF6" i="11" s="1"/>
  <c r="G7" i="1"/>
  <c r="AF7" i="11" s="1"/>
  <c r="G8" i="1"/>
  <c r="AF8" i="11" s="1"/>
  <c r="G9" i="1"/>
  <c r="AF9" i="11" s="1"/>
  <c r="AF10" i="11"/>
  <c r="G2" i="1"/>
  <c r="AF2" i="11" s="1"/>
  <c r="AF11" i="11"/>
  <c r="AF12" i="11"/>
  <c r="AF13" i="11"/>
  <c r="AF14" i="11"/>
  <c r="AF15" i="11"/>
  <c r="AF16" i="11"/>
  <c r="AF17" i="11"/>
  <c r="AF18" i="11"/>
  <c r="AF19" i="11"/>
  <c r="AF20" i="11"/>
  <c r="AF21" i="11"/>
  <c r="AF22" i="11"/>
  <c r="AF23" i="11"/>
  <c r="AF24" i="11"/>
  <c r="AF25" i="11"/>
  <c r="AF26" i="11"/>
  <c r="AF27" i="11"/>
  <c r="AF28" i="11"/>
  <c r="AF29" i="11"/>
  <c r="AF30" i="11"/>
  <c r="AF31" i="11"/>
  <c r="AF32" i="11"/>
  <c r="AF33" i="11"/>
  <c r="AF34" i="11"/>
  <c r="AF35" i="11"/>
  <c r="AF36" i="11"/>
  <c r="AF37" i="11"/>
  <c r="AF38" i="11"/>
  <c r="AF39" i="11"/>
  <c r="AF40" i="11"/>
  <c r="AF41" i="11"/>
  <c r="C1" i="5"/>
  <c r="C12" i="5" s="1"/>
  <c r="D1" i="5"/>
  <c r="D15" i="3" s="1"/>
  <c r="E1" i="5"/>
  <c r="E12" i="5" s="1"/>
  <c r="F1" i="5"/>
  <c r="F15" i="3" s="1"/>
  <c r="G1" i="5"/>
  <c r="G15" i="3" s="1"/>
  <c r="H1" i="5"/>
  <c r="H15" i="3" s="1"/>
  <c r="I1" i="5"/>
  <c r="I12" i="5" s="1"/>
  <c r="J1" i="5"/>
  <c r="J12" i="5" s="1"/>
  <c r="K1" i="5"/>
  <c r="K12" i="5" s="1"/>
  <c r="L1" i="5"/>
  <c r="L12" i="5" s="1"/>
  <c r="M1" i="5"/>
  <c r="M12" i="5" s="1"/>
  <c r="N1" i="5"/>
  <c r="N15" i="3" s="1"/>
  <c r="O1" i="5"/>
  <c r="O15" i="3" s="1"/>
  <c r="P1" i="5"/>
  <c r="P15" i="3" s="1"/>
  <c r="Q1" i="5"/>
  <c r="Q12" i="5" s="1"/>
  <c r="R1" i="5"/>
  <c r="R12" i="5" s="1"/>
  <c r="S1" i="5"/>
  <c r="S12" i="5" s="1"/>
  <c r="T1" i="5"/>
  <c r="T12" i="5" s="1"/>
  <c r="U1" i="5"/>
  <c r="U12" i="5" s="1"/>
  <c r="V1" i="5"/>
  <c r="V12" i="5" s="1"/>
  <c r="W1" i="5"/>
  <c r="W12" i="5" s="1"/>
  <c r="X1" i="5"/>
  <c r="X12" i="5" s="1"/>
  <c r="Y1" i="5"/>
  <c r="Y12" i="5" s="1"/>
  <c r="Z1" i="5"/>
  <c r="Z12" i="5" s="1"/>
  <c r="AA1" i="5"/>
  <c r="AA15" i="3" s="1"/>
  <c r="D12" i="5"/>
  <c r="L15" i="3"/>
  <c r="D3" i="3"/>
  <c r="E3" i="3"/>
  <c r="F3" i="3"/>
  <c r="G3" i="3"/>
  <c r="H3" i="3"/>
  <c r="I3" i="3"/>
  <c r="J3" i="3"/>
  <c r="K3" i="3"/>
  <c r="L3" i="3"/>
  <c r="M3" i="3"/>
  <c r="N3" i="3"/>
  <c r="O3" i="3"/>
  <c r="P3" i="3"/>
  <c r="Q3" i="3"/>
  <c r="R3" i="3"/>
  <c r="S3" i="3"/>
  <c r="T3" i="3"/>
  <c r="U3" i="3"/>
  <c r="V3" i="3"/>
  <c r="W3" i="3"/>
  <c r="X3" i="3"/>
  <c r="Y3" i="3"/>
  <c r="Z3" i="3"/>
  <c r="AA3" i="3"/>
  <c r="C3" i="3"/>
  <c r="N35" i="1"/>
  <c r="N36" i="1"/>
  <c r="N37" i="1"/>
  <c r="N38" i="1"/>
  <c r="N39" i="1"/>
  <c r="N40" i="1"/>
  <c r="N41" i="1"/>
  <c r="N34" i="1"/>
  <c r="M35" i="1"/>
  <c r="M36" i="1"/>
  <c r="M37" i="1"/>
  <c r="M38" i="1"/>
  <c r="M39" i="1"/>
  <c r="M40" i="1"/>
  <c r="M41" i="1"/>
  <c r="M34" i="1"/>
  <c r="L35" i="1"/>
  <c r="L36" i="1"/>
  <c r="L37" i="1"/>
  <c r="L38" i="1"/>
  <c r="L39" i="1"/>
  <c r="L40" i="1"/>
  <c r="L41" i="1"/>
  <c r="L34" i="1"/>
  <c r="K35" i="1"/>
  <c r="K36" i="1"/>
  <c r="K37" i="1"/>
  <c r="K38" i="1"/>
  <c r="K39" i="1"/>
  <c r="K40" i="1"/>
  <c r="K41" i="1"/>
  <c r="K34" i="1"/>
  <c r="J35" i="1"/>
  <c r="J36" i="1"/>
  <c r="J37" i="1"/>
  <c r="J38" i="1"/>
  <c r="J39" i="1"/>
  <c r="J40" i="1"/>
  <c r="J41" i="1"/>
  <c r="J34" i="1"/>
  <c r="F35" i="1"/>
  <c r="F36" i="1"/>
  <c r="F37" i="1"/>
  <c r="F38" i="1"/>
  <c r="F39" i="1"/>
  <c r="F40" i="1"/>
  <c r="F41" i="1"/>
  <c r="F34" i="1"/>
  <c r="N29" i="1"/>
  <c r="N30" i="1"/>
  <c r="N31" i="1"/>
  <c r="N32" i="1"/>
  <c r="N33" i="1"/>
  <c r="N28" i="1"/>
  <c r="M29" i="1"/>
  <c r="M30" i="1"/>
  <c r="M31" i="1"/>
  <c r="M32" i="1"/>
  <c r="M33" i="1"/>
  <c r="M28" i="1"/>
  <c r="L29" i="1"/>
  <c r="L30" i="1"/>
  <c r="L31" i="1"/>
  <c r="L32" i="1"/>
  <c r="L33" i="1"/>
  <c r="L28" i="1"/>
  <c r="K29" i="1"/>
  <c r="K30" i="1"/>
  <c r="K31" i="1"/>
  <c r="K32" i="1"/>
  <c r="K33" i="1"/>
  <c r="K28" i="1"/>
  <c r="J29" i="1"/>
  <c r="J30" i="1"/>
  <c r="J31" i="1"/>
  <c r="J32" i="1"/>
  <c r="J33" i="1"/>
  <c r="J28" i="1"/>
  <c r="F29" i="1"/>
  <c r="F30" i="1"/>
  <c r="F31" i="1"/>
  <c r="F32" i="1"/>
  <c r="F33" i="1"/>
  <c r="F28" i="1"/>
  <c r="F20" i="1"/>
  <c r="F21" i="1"/>
  <c r="F22" i="1"/>
  <c r="F23" i="1"/>
  <c r="F24" i="1"/>
  <c r="F25" i="1"/>
  <c r="F26" i="1"/>
  <c r="F27" i="1"/>
  <c r="F19" i="1"/>
  <c r="N20" i="1"/>
  <c r="N21" i="1"/>
  <c r="N22" i="1"/>
  <c r="N23" i="1"/>
  <c r="N24" i="1"/>
  <c r="N25" i="1"/>
  <c r="N26" i="1"/>
  <c r="N27" i="1"/>
  <c r="N19" i="1"/>
  <c r="M20" i="1"/>
  <c r="M21" i="1"/>
  <c r="M22" i="1"/>
  <c r="M23" i="1"/>
  <c r="M24" i="1"/>
  <c r="M25" i="1"/>
  <c r="M26" i="1"/>
  <c r="M27" i="1"/>
  <c r="M19" i="1"/>
  <c r="L20" i="1"/>
  <c r="L21" i="1"/>
  <c r="L22" i="1"/>
  <c r="L23" i="1"/>
  <c r="L24" i="1"/>
  <c r="L25" i="1"/>
  <c r="L26" i="1"/>
  <c r="L27" i="1"/>
  <c r="L19" i="1"/>
  <c r="K20" i="1"/>
  <c r="K21" i="1"/>
  <c r="K22" i="1"/>
  <c r="K23" i="1"/>
  <c r="K24" i="1"/>
  <c r="K25" i="1"/>
  <c r="K26" i="1"/>
  <c r="K27" i="1"/>
  <c r="K19" i="1"/>
  <c r="F11" i="1"/>
  <c r="F12" i="1"/>
  <c r="F13" i="1"/>
  <c r="F14" i="1"/>
  <c r="F15" i="1"/>
  <c r="F16" i="1"/>
  <c r="F17" i="1"/>
  <c r="F18" i="1"/>
  <c r="F10" i="1"/>
  <c r="T15" i="3" l="1"/>
  <c r="F12" i="5"/>
  <c r="W15" i="3"/>
  <c r="G12" i="5"/>
  <c r="S15" i="3"/>
  <c r="H12" i="5"/>
  <c r="M15" i="3"/>
  <c r="K15" i="3"/>
  <c r="E15" i="3"/>
  <c r="U15" i="3"/>
  <c r="AA12" i="5"/>
  <c r="V15" i="3"/>
  <c r="N12" i="5"/>
  <c r="C15" i="3"/>
  <c r="X15" i="3"/>
  <c r="P12" i="5"/>
  <c r="O12" i="5"/>
  <c r="Z15" i="3"/>
  <c r="R15" i="3"/>
  <c r="J15" i="3"/>
  <c r="Y15" i="3"/>
  <c r="Q15" i="3"/>
  <c r="I15" i="3"/>
  <c r="F3" i="1"/>
  <c r="F4" i="1"/>
  <c r="F5" i="1"/>
  <c r="F6" i="1"/>
  <c r="F7" i="1"/>
  <c r="F8" i="1"/>
  <c r="F9" i="1"/>
  <c r="F2" i="1"/>
  <c r="AH1" i="11"/>
  <c r="AI1" i="11"/>
  <c r="AJ1" i="11"/>
  <c r="AK1" i="11"/>
  <c r="AG1" i="11"/>
  <c r="AD3" i="11"/>
  <c r="AD4" i="11"/>
  <c r="AD5" i="11"/>
  <c r="AD6" i="11"/>
  <c r="AD7" i="11"/>
  <c r="AD8" i="11"/>
  <c r="AD9" i="1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2" i="11"/>
  <c r="N41" i="11"/>
  <c r="M41" i="11"/>
  <c r="L41" i="11"/>
  <c r="K41" i="11"/>
  <c r="J41" i="11"/>
  <c r="F41" i="11"/>
  <c r="AE41" i="11" s="1"/>
  <c r="N40" i="11"/>
  <c r="M40" i="11"/>
  <c r="L40" i="11"/>
  <c r="K40" i="11"/>
  <c r="J40" i="11"/>
  <c r="F40" i="11"/>
  <c r="AE40" i="11" s="1"/>
  <c r="N39" i="11"/>
  <c r="M39" i="11"/>
  <c r="L39" i="11"/>
  <c r="K39" i="11"/>
  <c r="J39" i="11"/>
  <c r="F39" i="11"/>
  <c r="AE39" i="11" s="1"/>
  <c r="N38" i="11"/>
  <c r="M38" i="11"/>
  <c r="L38" i="11"/>
  <c r="K38" i="11"/>
  <c r="J38" i="11"/>
  <c r="F38" i="11"/>
  <c r="AE38" i="11" s="1"/>
  <c r="N37" i="11"/>
  <c r="M37" i="11"/>
  <c r="L37" i="11"/>
  <c r="K37" i="11"/>
  <c r="J37" i="11"/>
  <c r="F37" i="11"/>
  <c r="AE37" i="11" s="1"/>
  <c r="N36" i="11"/>
  <c r="M36" i="11"/>
  <c r="L36" i="11"/>
  <c r="K36" i="11"/>
  <c r="J36" i="11"/>
  <c r="F36" i="11"/>
  <c r="AE36" i="11" s="1"/>
  <c r="N35" i="11"/>
  <c r="M35" i="11"/>
  <c r="L35" i="11"/>
  <c r="K35" i="11"/>
  <c r="J35" i="11"/>
  <c r="F35" i="11"/>
  <c r="AE35" i="11" s="1"/>
  <c r="N34" i="11"/>
  <c r="M34" i="11"/>
  <c r="L34" i="11"/>
  <c r="K34" i="11"/>
  <c r="J34" i="11"/>
  <c r="F34" i="11"/>
  <c r="AE34" i="11" s="1"/>
  <c r="N33" i="11"/>
  <c r="M33" i="11"/>
  <c r="L33" i="11"/>
  <c r="K33" i="11"/>
  <c r="J33" i="11"/>
  <c r="F33" i="11"/>
  <c r="AE33" i="11" s="1"/>
  <c r="N32" i="11"/>
  <c r="M32" i="11"/>
  <c r="L32" i="11"/>
  <c r="K32" i="11"/>
  <c r="J32" i="11"/>
  <c r="F32" i="11"/>
  <c r="AE32" i="11" s="1"/>
  <c r="N31" i="11"/>
  <c r="M31" i="11"/>
  <c r="L31" i="11"/>
  <c r="K31" i="11"/>
  <c r="J31" i="11"/>
  <c r="F31" i="11"/>
  <c r="AE31" i="11" s="1"/>
  <c r="N30" i="11"/>
  <c r="M30" i="11"/>
  <c r="L30" i="11"/>
  <c r="K30" i="11"/>
  <c r="J30" i="11"/>
  <c r="F30" i="11"/>
  <c r="AE30" i="11" s="1"/>
  <c r="N29" i="11"/>
  <c r="M29" i="11"/>
  <c r="L29" i="11"/>
  <c r="K29" i="11"/>
  <c r="J29" i="11"/>
  <c r="F29" i="11"/>
  <c r="AE29" i="11" s="1"/>
  <c r="N28" i="11"/>
  <c r="M28" i="11"/>
  <c r="L28" i="11"/>
  <c r="K28" i="11"/>
  <c r="J28" i="11"/>
  <c r="F28" i="11"/>
  <c r="AE28" i="11" s="1"/>
  <c r="N27" i="11"/>
  <c r="M27" i="11"/>
  <c r="L27" i="11"/>
  <c r="K27" i="11"/>
  <c r="J27" i="11"/>
  <c r="F27" i="11"/>
  <c r="AE27" i="11" s="1"/>
  <c r="N26" i="11"/>
  <c r="M26" i="11"/>
  <c r="L26" i="11"/>
  <c r="K26" i="11"/>
  <c r="J26" i="11"/>
  <c r="F26" i="11"/>
  <c r="AE26" i="11" s="1"/>
  <c r="N25" i="11"/>
  <c r="M25" i="11"/>
  <c r="L25" i="11"/>
  <c r="K25" i="11"/>
  <c r="J25" i="11"/>
  <c r="F25" i="11"/>
  <c r="AE25" i="11" s="1"/>
  <c r="N24" i="11"/>
  <c r="M24" i="11"/>
  <c r="L24" i="11"/>
  <c r="K24" i="11"/>
  <c r="J24" i="11"/>
  <c r="F24" i="11"/>
  <c r="AE24" i="11" s="1"/>
  <c r="N23" i="11"/>
  <c r="M23" i="11"/>
  <c r="L23" i="11"/>
  <c r="K23" i="11"/>
  <c r="J23" i="11"/>
  <c r="F23" i="11"/>
  <c r="AE23" i="11" s="1"/>
  <c r="N22" i="11"/>
  <c r="M22" i="11"/>
  <c r="L22" i="11"/>
  <c r="K22" i="11"/>
  <c r="J22" i="11"/>
  <c r="F22" i="11"/>
  <c r="AE22" i="11" s="1"/>
  <c r="N21" i="11"/>
  <c r="M21" i="11"/>
  <c r="L21" i="11"/>
  <c r="K21" i="11"/>
  <c r="J21" i="11"/>
  <c r="F21" i="11"/>
  <c r="AE21" i="11" s="1"/>
  <c r="N20" i="11"/>
  <c r="M20" i="11"/>
  <c r="L20" i="11"/>
  <c r="K20" i="11"/>
  <c r="J20" i="11"/>
  <c r="F20" i="11"/>
  <c r="AE20" i="11" s="1"/>
  <c r="N19" i="11"/>
  <c r="M19" i="11"/>
  <c r="L19" i="11"/>
  <c r="K19" i="11"/>
  <c r="J19" i="11"/>
  <c r="F19" i="11"/>
  <c r="AE19" i="11" s="1"/>
  <c r="N18" i="11"/>
  <c r="M18" i="11"/>
  <c r="L18" i="11"/>
  <c r="K18" i="11"/>
  <c r="J18" i="11"/>
  <c r="F18" i="11"/>
  <c r="AE18" i="11" s="1"/>
  <c r="N17" i="11"/>
  <c r="M17" i="11"/>
  <c r="L17" i="11"/>
  <c r="K17" i="11"/>
  <c r="J17" i="11"/>
  <c r="F17" i="11"/>
  <c r="AE17" i="11" s="1"/>
  <c r="N16" i="11"/>
  <c r="M16" i="11"/>
  <c r="L16" i="11"/>
  <c r="K16" i="11"/>
  <c r="J16" i="11"/>
  <c r="F16" i="11"/>
  <c r="AE16" i="11" s="1"/>
  <c r="N15" i="11"/>
  <c r="M15" i="11"/>
  <c r="L15" i="11"/>
  <c r="K15" i="11"/>
  <c r="J15" i="11"/>
  <c r="F15" i="11"/>
  <c r="AE15" i="11" s="1"/>
  <c r="N14" i="11"/>
  <c r="M14" i="11"/>
  <c r="L14" i="11"/>
  <c r="K14" i="11"/>
  <c r="J14" i="11"/>
  <c r="F14" i="11"/>
  <c r="AE14" i="11" s="1"/>
  <c r="N13" i="11"/>
  <c r="M13" i="11"/>
  <c r="L13" i="11"/>
  <c r="K13" i="11"/>
  <c r="J13" i="11"/>
  <c r="F13" i="11"/>
  <c r="AE13" i="11" s="1"/>
  <c r="N12" i="11"/>
  <c r="M12" i="11"/>
  <c r="L12" i="11"/>
  <c r="K12" i="11"/>
  <c r="J12" i="11"/>
  <c r="F12" i="11"/>
  <c r="AE12" i="11" s="1"/>
  <c r="N11" i="11"/>
  <c r="M11" i="11"/>
  <c r="L11" i="11"/>
  <c r="K11" i="11"/>
  <c r="J11" i="11"/>
  <c r="F11" i="11"/>
  <c r="AE11" i="11" s="1"/>
  <c r="N10" i="11"/>
  <c r="M10" i="11"/>
  <c r="L10" i="11"/>
  <c r="K10" i="11"/>
  <c r="J10" i="11"/>
  <c r="F10" i="11"/>
  <c r="AE10" i="11" s="1"/>
  <c r="N9" i="11"/>
  <c r="M9" i="11"/>
  <c r="L9" i="11"/>
  <c r="K9" i="11"/>
  <c r="J9" i="11"/>
  <c r="F9" i="11"/>
  <c r="N8" i="11"/>
  <c r="M8" i="11"/>
  <c r="L8" i="11"/>
  <c r="K8" i="11"/>
  <c r="J8" i="11"/>
  <c r="F8" i="11"/>
  <c r="N7" i="11"/>
  <c r="M7" i="11"/>
  <c r="L7" i="11"/>
  <c r="K7" i="11"/>
  <c r="J7" i="11"/>
  <c r="F7" i="11"/>
  <c r="N6" i="11"/>
  <c r="M6" i="11"/>
  <c r="L6" i="11"/>
  <c r="K6" i="11"/>
  <c r="J6" i="11"/>
  <c r="F6" i="11"/>
  <c r="N5" i="11"/>
  <c r="M5" i="11"/>
  <c r="L5" i="11"/>
  <c r="K5" i="11"/>
  <c r="J5" i="11"/>
  <c r="F5" i="11"/>
  <c r="AE5" i="11" s="1"/>
  <c r="N4" i="11"/>
  <c r="M4" i="11"/>
  <c r="L4" i="11"/>
  <c r="K4" i="11"/>
  <c r="J4" i="11"/>
  <c r="F4" i="11"/>
  <c r="N3" i="11"/>
  <c r="M3" i="11"/>
  <c r="L3" i="11"/>
  <c r="K3" i="11"/>
  <c r="J3" i="11"/>
  <c r="F3" i="11"/>
  <c r="N2" i="11"/>
  <c r="M2" i="11"/>
  <c r="K2" i="11"/>
  <c r="J2" i="11"/>
  <c r="F2" i="11"/>
  <c r="D11" i="4"/>
  <c r="E11" i="4"/>
  <c r="F11" i="4"/>
  <c r="G11" i="4"/>
  <c r="H11" i="4"/>
  <c r="I11" i="4"/>
  <c r="J11" i="4"/>
  <c r="K11" i="4"/>
  <c r="L11" i="4"/>
  <c r="M11" i="4"/>
  <c r="N11" i="4"/>
  <c r="O11" i="4"/>
  <c r="P11" i="4"/>
  <c r="Q11" i="4"/>
  <c r="R11" i="4"/>
  <c r="S11" i="4"/>
  <c r="T11" i="4"/>
  <c r="U11" i="4"/>
  <c r="V11" i="4"/>
  <c r="W11" i="4"/>
  <c r="X11" i="4"/>
  <c r="Y11" i="4"/>
  <c r="Z11" i="4"/>
  <c r="AA11" i="4"/>
  <c r="C11" i="4"/>
  <c r="A2" i="14" l="1"/>
  <c r="A2" i="26"/>
  <c r="AE3" i="11"/>
  <c r="AE9" i="11"/>
  <c r="AE8" i="11"/>
  <c r="AE7" i="11"/>
  <c r="AE4" i="11"/>
  <c r="AE6" i="11"/>
  <c r="D1" i="8"/>
  <c r="E1" i="8"/>
  <c r="F1" i="8"/>
  <c r="G1" i="8"/>
  <c r="H1" i="8"/>
  <c r="I1" i="8"/>
  <c r="J1" i="8"/>
  <c r="K1" i="8"/>
  <c r="L1" i="8"/>
  <c r="M1" i="8"/>
  <c r="N1" i="8"/>
  <c r="O1" i="8"/>
  <c r="P1" i="8"/>
  <c r="Q1" i="8"/>
  <c r="R1" i="8"/>
  <c r="S1" i="8"/>
  <c r="T1" i="8"/>
  <c r="U1" i="8"/>
  <c r="V1" i="8"/>
  <c r="W1" i="8"/>
  <c r="X1" i="8"/>
  <c r="Y1" i="8"/>
  <c r="Z1" i="8"/>
  <c r="AA1" i="8"/>
  <c r="C1" i="8"/>
  <c r="D1" i="7"/>
  <c r="E1" i="7"/>
  <c r="F1" i="7"/>
  <c r="G1" i="7"/>
  <c r="H1" i="7"/>
  <c r="I1" i="7"/>
  <c r="J1" i="7"/>
  <c r="K1" i="7"/>
  <c r="L1" i="7"/>
  <c r="M1" i="7"/>
  <c r="N1" i="7"/>
  <c r="O1" i="7"/>
  <c r="P1" i="7"/>
  <c r="Q1" i="7"/>
  <c r="R1" i="7"/>
  <c r="S1" i="7"/>
  <c r="T1" i="7"/>
  <c r="U1" i="7"/>
  <c r="V1" i="7"/>
  <c r="W1" i="7"/>
  <c r="X1" i="7"/>
  <c r="Y1" i="7"/>
  <c r="Z1" i="7"/>
  <c r="AA1" i="7"/>
  <c r="C1" i="7"/>
  <c r="D1" i="6"/>
  <c r="E1" i="6"/>
  <c r="F1" i="6"/>
  <c r="G1" i="6"/>
  <c r="H1" i="6"/>
  <c r="I1" i="6"/>
  <c r="J1" i="6"/>
  <c r="K1" i="6"/>
  <c r="L1" i="6"/>
  <c r="M1" i="6"/>
  <c r="N1" i="6"/>
  <c r="O1" i="6"/>
  <c r="P1" i="6"/>
  <c r="Q1" i="6"/>
  <c r="R1" i="6"/>
  <c r="S1" i="6"/>
  <c r="T1" i="6"/>
  <c r="U1" i="6"/>
  <c r="V1" i="6"/>
  <c r="W1" i="6"/>
  <c r="X1" i="6"/>
  <c r="Y1" i="6"/>
  <c r="Z1" i="6"/>
  <c r="AA1" i="6"/>
  <c r="C1" i="6"/>
  <c r="AK3" i="11"/>
  <c r="AK4" i="11"/>
  <c r="AK5" i="11"/>
  <c r="AK6" i="11"/>
  <c r="AK7" i="11"/>
  <c r="AK8" i="11"/>
  <c r="AK9" i="11"/>
  <c r="AK10" i="11"/>
  <c r="AK11" i="11"/>
  <c r="AK12" i="11"/>
  <c r="AK13" i="11"/>
  <c r="AK15" i="11"/>
  <c r="AK16" i="11"/>
  <c r="AK17" i="11"/>
  <c r="AK18" i="11"/>
  <c r="AK19" i="11"/>
  <c r="AK22" i="11"/>
  <c r="AK23" i="11"/>
  <c r="AK25" i="11"/>
  <c r="AK26" i="11"/>
  <c r="AK27" i="11"/>
  <c r="AK32" i="11"/>
  <c r="AK33" i="11"/>
  <c r="AK34" i="11"/>
  <c r="AK35" i="11"/>
  <c r="AK36" i="11"/>
  <c r="AK37" i="11"/>
  <c r="AK38" i="11"/>
  <c r="AK39" i="11"/>
  <c r="AK40" i="11"/>
  <c r="AK41" i="11"/>
  <c r="AK2" i="11"/>
  <c r="AJ3" i="11"/>
  <c r="AJ4" i="11"/>
  <c r="AJ5" i="11"/>
  <c r="AJ6" i="11"/>
  <c r="AJ7" i="11"/>
  <c r="AJ8" i="11"/>
  <c r="AJ9" i="11"/>
  <c r="AJ10" i="11"/>
  <c r="AJ11" i="11"/>
  <c r="AJ12" i="11"/>
  <c r="AJ13" i="11"/>
  <c r="AJ15" i="11"/>
  <c r="AJ16" i="11"/>
  <c r="AJ17" i="11"/>
  <c r="AJ18" i="11"/>
  <c r="AJ19" i="11"/>
  <c r="AJ22" i="11"/>
  <c r="AJ23" i="11"/>
  <c r="AJ25" i="11"/>
  <c r="AJ26" i="11"/>
  <c r="AJ27" i="11"/>
  <c r="AJ32" i="11"/>
  <c r="AJ33" i="11"/>
  <c r="AJ34" i="11"/>
  <c r="AJ35" i="11"/>
  <c r="AJ36" i="11"/>
  <c r="AJ37" i="11"/>
  <c r="AJ38" i="11"/>
  <c r="AJ39" i="11"/>
  <c r="AJ40" i="11"/>
  <c r="AJ41" i="11"/>
  <c r="AJ2" i="11"/>
  <c r="AI3" i="11"/>
  <c r="AI4" i="11"/>
  <c r="AI5" i="11"/>
  <c r="AI6" i="11"/>
  <c r="AI7" i="11"/>
  <c r="AI8" i="11"/>
  <c r="AI9" i="11"/>
  <c r="AI10" i="11"/>
  <c r="AI11" i="11"/>
  <c r="AI12" i="11"/>
  <c r="AI13" i="11"/>
  <c r="AI15" i="11"/>
  <c r="AI16" i="11"/>
  <c r="AI17" i="11"/>
  <c r="AI18" i="11"/>
  <c r="AI19" i="11"/>
  <c r="AI22" i="11"/>
  <c r="AI23" i="11"/>
  <c r="AI25" i="11"/>
  <c r="AI26" i="11"/>
  <c r="AI27" i="11"/>
  <c r="AI32" i="11"/>
  <c r="AI33" i="11"/>
  <c r="AI34" i="11"/>
  <c r="AI35" i="11"/>
  <c r="AI36" i="11"/>
  <c r="AI37" i="11"/>
  <c r="AI38" i="11"/>
  <c r="AI39" i="11"/>
  <c r="AI40" i="11"/>
  <c r="AI41" i="11"/>
  <c r="AI2" i="11"/>
  <c r="AH3" i="11"/>
  <c r="AH4" i="11"/>
  <c r="AH5" i="11"/>
  <c r="AH6" i="11"/>
  <c r="AH7" i="11"/>
  <c r="AH8" i="11"/>
  <c r="AH9" i="11"/>
  <c r="AH10" i="11"/>
  <c r="AH11" i="11"/>
  <c r="AH12" i="11"/>
  <c r="AH13" i="11"/>
  <c r="AH15" i="11"/>
  <c r="AH16" i="11"/>
  <c r="AH17" i="11"/>
  <c r="AH18" i="11"/>
  <c r="AH19" i="11"/>
  <c r="AH22" i="11"/>
  <c r="AH23" i="11"/>
  <c r="AH25" i="11"/>
  <c r="AH26" i="11"/>
  <c r="AH27" i="11"/>
  <c r="AH32" i="11"/>
  <c r="AH33" i="11"/>
  <c r="AH34" i="11"/>
  <c r="AH35" i="11"/>
  <c r="AH36" i="11"/>
  <c r="AH37" i="11"/>
  <c r="AH38" i="11"/>
  <c r="AH39" i="11"/>
  <c r="AH40" i="11"/>
  <c r="AH41" i="11"/>
  <c r="AH2" i="11"/>
  <c r="Y12" i="6" l="1"/>
  <c r="Y28" i="3"/>
  <c r="Q12" i="6"/>
  <c r="Q28" i="3"/>
  <c r="I12" i="6"/>
  <c r="I28" i="3"/>
  <c r="Z9" i="7"/>
  <c r="Z41" i="3"/>
  <c r="R9" i="7"/>
  <c r="R41" i="3"/>
  <c r="J9" i="7"/>
  <c r="J41" i="3"/>
  <c r="AA11" i="8"/>
  <c r="AA51" i="3"/>
  <c r="S11" i="8"/>
  <c r="S51" i="3"/>
  <c r="K11" i="8"/>
  <c r="K51" i="3"/>
  <c r="X12" i="6"/>
  <c r="X28" i="3"/>
  <c r="P12" i="6"/>
  <c r="P28" i="3"/>
  <c r="H12" i="6"/>
  <c r="H28" i="3"/>
  <c r="Y9" i="7"/>
  <c r="Y41" i="3"/>
  <c r="Q9" i="7"/>
  <c r="Q41" i="3"/>
  <c r="I9" i="7"/>
  <c r="I41" i="3"/>
  <c r="Z11" i="8"/>
  <c r="Z51" i="3"/>
  <c r="R11" i="8"/>
  <c r="R51" i="3"/>
  <c r="J11" i="8"/>
  <c r="J51" i="3"/>
  <c r="X9" i="7"/>
  <c r="X41" i="3"/>
  <c r="H9" i="7"/>
  <c r="H41" i="3"/>
  <c r="Y11" i="8"/>
  <c r="Y51" i="3"/>
  <c r="Q11" i="8"/>
  <c r="Q51" i="3"/>
  <c r="I11" i="8"/>
  <c r="I51" i="3"/>
  <c r="O12" i="6"/>
  <c r="O28" i="3"/>
  <c r="V12" i="6"/>
  <c r="V28" i="3"/>
  <c r="N12" i="6"/>
  <c r="N28" i="3"/>
  <c r="F12" i="6"/>
  <c r="F28" i="3"/>
  <c r="W9" i="7"/>
  <c r="W41" i="3"/>
  <c r="O9" i="7"/>
  <c r="O41" i="3"/>
  <c r="G9" i="7"/>
  <c r="G41" i="3"/>
  <c r="X11" i="8"/>
  <c r="X51" i="3"/>
  <c r="P11" i="8"/>
  <c r="P51" i="3"/>
  <c r="H11" i="8"/>
  <c r="H51" i="3"/>
  <c r="U12" i="6"/>
  <c r="U28" i="3"/>
  <c r="M12" i="6"/>
  <c r="M28" i="3"/>
  <c r="E12" i="6"/>
  <c r="E28" i="3"/>
  <c r="V9" i="7"/>
  <c r="V41" i="3"/>
  <c r="N9" i="7"/>
  <c r="N41" i="3"/>
  <c r="F9" i="7"/>
  <c r="F41" i="3"/>
  <c r="W11" i="8"/>
  <c r="W51" i="3"/>
  <c r="O11" i="8"/>
  <c r="O51" i="3"/>
  <c r="G11" i="8"/>
  <c r="G51" i="3"/>
  <c r="G12" i="6"/>
  <c r="G28" i="3"/>
  <c r="C12" i="6"/>
  <c r="C28" i="3"/>
  <c r="T12" i="6"/>
  <c r="T28" i="3"/>
  <c r="L12" i="6"/>
  <c r="L28" i="3"/>
  <c r="D12" i="6"/>
  <c r="D28" i="3"/>
  <c r="U9" i="7"/>
  <c r="U41" i="3"/>
  <c r="M9" i="7"/>
  <c r="M41" i="3"/>
  <c r="E9" i="7"/>
  <c r="E41" i="3"/>
  <c r="V11" i="8"/>
  <c r="V51" i="3"/>
  <c r="N11" i="8"/>
  <c r="N51" i="3"/>
  <c r="F11" i="8"/>
  <c r="F51" i="3"/>
  <c r="W12" i="6"/>
  <c r="W28" i="3"/>
  <c r="AA12" i="6"/>
  <c r="AA28" i="3"/>
  <c r="S12" i="6"/>
  <c r="S28" i="3"/>
  <c r="K12" i="6"/>
  <c r="K28" i="3"/>
  <c r="C9" i="7"/>
  <c r="C41" i="3"/>
  <c r="T9" i="7"/>
  <c r="T41" i="3"/>
  <c r="L9" i="7"/>
  <c r="L41" i="3"/>
  <c r="D9" i="7"/>
  <c r="D41" i="3"/>
  <c r="U11" i="8"/>
  <c r="U51" i="3"/>
  <c r="M11" i="8"/>
  <c r="M51" i="3"/>
  <c r="E11" i="8"/>
  <c r="E51" i="3"/>
  <c r="P9" i="7"/>
  <c r="P41" i="3"/>
  <c r="Z12" i="6"/>
  <c r="Z28" i="3"/>
  <c r="R12" i="6"/>
  <c r="R28" i="3"/>
  <c r="J12" i="6"/>
  <c r="J28" i="3"/>
  <c r="AA9" i="7"/>
  <c r="AA41" i="3"/>
  <c r="S9" i="7"/>
  <c r="S41" i="3"/>
  <c r="K9" i="7"/>
  <c r="K41" i="3"/>
  <c r="C11" i="8"/>
  <c r="C51" i="3"/>
  <c r="T11" i="8"/>
  <c r="T51" i="3"/>
  <c r="L11" i="8"/>
  <c r="L51" i="3"/>
  <c r="D11" i="8"/>
  <c r="D51" i="3"/>
  <c r="AE2" i="11"/>
  <c r="AE42" i="11" s="1"/>
  <c r="AG2" i="11"/>
  <c r="AA4" i="3"/>
  <c r="Z2" i="2" s="1"/>
  <c r="Z4" i="3"/>
  <c r="Y4" i="3"/>
  <c r="X2" i="2" s="1"/>
  <c r="X4" i="3"/>
  <c r="W4" i="3"/>
  <c r="V4" i="3"/>
  <c r="U2" i="2" s="1"/>
  <c r="U4" i="3"/>
  <c r="T4" i="3"/>
  <c r="S2" i="2" s="1"/>
  <c r="S4" i="3"/>
  <c r="R2" i="2" s="1"/>
  <c r="R4" i="3"/>
  <c r="Q4" i="3"/>
  <c r="P2" i="2" s="1"/>
  <c r="P4" i="3"/>
  <c r="O4" i="3"/>
  <c r="N4" i="3"/>
  <c r="M2" i="2" s="1"/>
  <c r="M4" i="3"/>
  <c r="L4" i="3"/>
  <c r="K2" i="2" s="1"/>
  <c r="K4" i="3"/>
  <c r="J2" i="2" s="1"/>
  <c r="J4" i="3"/>
  <c r="I4" i="3"/>
  <c r="H2" i="2" s="1"/>
  <c r="H4" i="3"/>
  <c r="G4" i="3"/>
  <c r="F4" i="3"/>
  <c r="E2" i="2" s="1"/>
  <c r="E4" i="3"/>
  <c r="D2" i="2" s="1"/>
  <c r="D4" i="3"/>
  <c r="C2" i="2" s="1"/>
  <c r="C4" i="3"/>
  <c r="B2" i="2" s="1"/>
  <c r="AG41" i="11"/>
  <c r="AL41" i="11" s="1"/>
  <c r="AA59" i="3"/>
  <c r="Z59" i="3"/>
  <c r="Y59" i="3"/>
  <c r="X59" i="3"/>
  <c r="W59" i="3"/>
  <c r="V59" i="3"/>
  <c r="U59" i="3"/>
  <c r="T59" i="3"/>
  <c r="S59" i="3"/>
  <c r="R59" i="3"/>
  <c r="Q59" i="3"/>
  <c r="P59" i="3"/>
  <c r="O59" i="3"/>
  <c r="N59" i="3"/>
  <c r="M59" i="3"/>
  <c r="L59" i="3"/>
  <c r="K59" i="3"/>
  <c r="J59" i="3"/>
  <c r="I59" i="3"/>
  <c r="H59" i="3"/>
  <c r="G59" i="3"/>
  <c r="F59" i="3"/>
  <c r="E59" i="3"/>
  <c r="D59" i="3"/>
  <c r="C59" i="3"/>
  <c r="AG40" i="11"/>
  <c r="AL40" i="11" s="1"/>
  <c r="AA58" i="3"/>
  <c r="Z58" i="3"/>
  <c r="Y58" i="3"/>
  <c r="X58" i="3"/>
  <c r="W58" i="3"/>
  <c r="V58" i="3"/>
  <c r="U58" i="3"/>
  <c r="T58" i="3"/>
  <c r="S58" i="3"/>
  <c r="R58" i="3"/>
  <c r="Q58" i="3"/>
  <c r="P58" i="3"/>
  <c r="O58" i="3"/>
  <c r="N58" i="3"/>
  <c r="M58" i="3"/>
  <c r="L58" i="3"/>
  <c r="K58" i="3"/>
  <c r="J58" i="3"/>
  <c r="I58" i="3"/>
  <c r="H58" i="3"/>
  <c r="G58" i="3"/>
  <c r="F58" i="3"/>
  <c r="E58" i="3"/>
  <c r="D58" i="3"/>
  <c r="C58" i="3"/>
  <c r="AG39" i="11"/>
  <c r="AL39" i="11" s="1"/>
  <c r="AA57" i="3"/>
  <c r="Z57" i="3"/>
  <c r="Y57" i="3"/>
  <c r="X57" i="3"/>
  <c r="W57" i="3"/>
  <c r="V57" i="3"/>
  <c r="U57" i="3"/>
  <c r="T57" i="3"/>
  <c r="S57" i="3"/>
  <c r="R57" i="3"/>
  <c r="Q57" i="3"/>
  <c r="P57" i="3"/>
  <c r="O57" i="3"/>
  <c r="N57" i="3"/>
  <c r="M57" i="3"/>
  <c r="L57" i="3"/>
  <c r="K57" i="3"/>
  <c r="J57" i="3"/>
  <c r="I57" i="3"/>
  <c r="H57" i="3"/>
  <c r="G57" i="3"/>
  <c r="F57" i="3"/>
  <c r="E57" i="3"/>
  <c r="D57" i="3"/>
  <c r="C57" i="3"/>
  <c r="AG38" i="11"/>
  <c r="AL38" i="11" s="1"/>
  <c r="AA56" i="3"/>
  <c r="Z56" i="3"/>
  <c r="Y56" i="3"/>
  <c r="X56" i="3"/>
  <c r="W56" i="3"/>
  <c r="V56" i="3"/>
  <c r="U56" i="3"/>
  <c r="T56" i="3"/>
  <c r="S56" i="3"/>
  <c r="R56" i="3"/>
  <c r="Q56" i="3"/>
  <c r="P56" i="3"/>
  <c r="O56" i="3"/>
  <c r="N56" i="3"/>
  <c r="M56" i="3"/>
  <c r="L56" i="3"/>
  <c r="K56" i="3"/>
  <c r="J56" i="3"/>
  <c r="I56" i="3"/>
  <c r="H56" i="3"/>
  <c r="G56" i="3"/>
  <c r="F56" i="3"/>
  <c r="E56" i="3"/>
  <c r="D56" i="3"/>
  <c r="C56" i="3"/>
  <c r="AG37" i="11"/>
  <c r="AL37" i="11" s="1"/>
  <c r="AA55" i="3"/>
  <c r="Z55" i="3"/>
  <c r="Y55" i="3"/>
  <c r="X55" i="3"/>
  <c r="W55" i="3"/>
  <c r="V55" i="3"/>
  <c r="U55" i="3"/>
  <c r="T55" i="3"/>
  <c r="S55" i="3"/>
  <c r="R55" i="3"/>
  <c r="Q55" i="3"/>
  <c r="P55" i="3"/>
  <c r="O55" i="3"/>
  <c r="N55" i="3"/>
  <c r="M55" i="3"/>
  <c r="L55" i="3"/>
  <c r="K55" i="3"/>
  <c r="J55" i="3"/>
  <c r="I55" i="3"/>
  <c r="H55" i="3"/>
  <c r="G55" i="3"/>
  <c r="F55" i="3"/>
  <c r="E55" i="3"/>
  <c r="D55" i="3"/>
  <c r="C55" i="3"/>
  <c r="AG36" i="11"/>
  <c r="AA54" i="3"/>
  <c r="Z54" i="3"/>
  <c r="Y54" i="3"/>
  <c r="X54" i="3"/>
  <c r="W54" i="3"/>
  <c r="V54" i="3"/>
  <c r="U54" i="3"/>
  <c r="T54" i="3"/>
  <c r="S54" i="3"/>
  <c r="R54" i="3"/>
  <c r="Q54" i="3"/>
  <c r="P54" i="3"/>
  <c r="O54" i="3"/>
  <c r="N54" i="3"/>
  <c r="M54" i="3"/>
  <c r="L54" i="3"/>
  <c r="K54" i="3"/>
  <c r="J54" i="3"/>
  <c r="I54" i="3"/>
  <c r="H54" i="3"/>
  <c r="G54" i="3"/>
  <c r="F54" i="3"/>
  <c r="E54" i="3"/>
  <c r="D54" i="3"/>
  <c r="C54" i="3"/>
  <c r="AG35" i="11"/>
  <c r="AL35" i="11" s="1"/>
  <c r="AA53" i="3"/>
  <c r="Z53" i="3"/>
  <c r="Y53" i="3"/>
  <c r="X53" i="3"/>
  <c r="W53" i="3"/>
  <c r="V53" i="3"/>
  <c r="U53" i="3"/>
  <c r="T53" i="3"/>
  <c r="S53" i="3"/>
  <c r="R53" i="3"/>
  <c r="Q53" i="3"/>
  <c r="P53" i="3"/>
  <c r="O53" i="3"/>
  <c r="N53" i="3"/>
  <c r="M53" i="3"/>
  <c r="L53" i="3"/>
  <c r="K53" i="3"/>
  <c r="J53" i="3"/>
  <c r="I53" i="3"/>
  <c r="H53" i="3"/>
  <c r="G53" i="3"/>
  <c r="F53" i="3"/>
  <c r="E53" i="3"/>
  <c r="D53" i="3"/>
  <c r="C53" i="3"/>
  <c r="AG34" i="11"/>
  <c r="AL34" i="11" s="1"/>
  <c r="AA52" i="3"/>
  <c r="Z52" i="3"/>
  <c r="Y52" i="3"/>
  <c r="X52" i="3"/>
  <c r="W52" i="3"/>
  <c r="V52" i="3"/>
  <c r="U52" i="3"/>
  <c r="T52" i="3"/>
  <c r="S52" i="3"/>
  <c r="R52" i="3"/>
  <c r="Q52" i="3"/>
  <c r="P52" i="3"/>
  <c r="O52" i="3"/>
  <c r="N52" i="3"/>
  <c r="M52" i="3"/>
  <c r="L52" i="3"/>
  <c r="K52" i="3"/>
  <c r="J52" i="3"/>
  <c r="I52" i="3"/>
  <c r="H52" i="3"/>
  <c r="G52" i="3"/>
  <c r="F52" i="3"/>
  <c r="E52" i="3"/>
  <c r="D52" i="3"/>
  <c r="C52" i="3"/>
  <c r="AG33" i="11"/>
  <c r="AL33" i="11" s="1"/>
  <c r="AA47" i="3"/>
  <c r="Z47" i="3"/>
  <c r="Y47" i="3"/>
  <c r="X47" i="3"/>
  <c r="W47" i="3"/>
  <c r="V47" i="3"/>
  <c r="U47" i="3"/>
  <c r="T47" i="3"/>
  <c r="S47" i="3"/>
  <c r="R47" i="3"/>
  <c r="Q47" i="3"/>
  <c r="P47" i="3"/>
  <c r="O47" i="3"/>
  <c r="N47" i="3"/>
  <c r="M47" i="3"/>
  <c r="L47" i="3"/>
  <c r="K47" i="3"/>
  <c r="J47" i="3"/>
  <c r="I47" i="3"/>
  <c r="H47" i="3"/>
  <c r="G47" i="3"/>
  <c r="F47" i="3"/>
  <c r="E47" i="3"/>
  <c r="D47" i="3"/>
  <c r="C47" i="3"/>
  <c r="AG32" i="11"/>
  <c r="AL32" i="11" s="1"/>
  <c r="AA46" i="3"/>
  <c r="Z46" i="3"/>
  <c r="Y46" i="3"/>
  <c r="X46" i="3"/>
  <c r="W46" i="3"/>
  <c r="V46" i="3"/>
  <c r="U46" i="3"/>
  <c r="T46" i="3"/>
  <c r="S46" i="3"/>
  <c r="R46" i="3"/>
  <c r="Q46" i="3"/>
  <c r="P46" i="3"/>
  <c r="O46" i="3"/>
  <c r="N46" i="3"/>
  <c r="M46" i="3"/>
  <c r="L46" i="3"/>
  <c r="K46" i="3"/>
  <c r="J46" i="3"/>
  <c r="I46" i="3"/>
  <c r="H46" i="3"/>
  <c r="G46" i="3"/>
  <c r="F46" i="3"/>
  <c r="E46" i="3"/>
  <c r="D46" i="3"/>
  <c r="C46" i="3"/>
  <c r="AL31" i="11"/>
  <c r="Z73" i="2"/>
  <c r="Y73" i="2"/>
  <c r="X73" i="2"/>
  <c r="W73" i="2"/>
  <c r="V73" i="2"/>
  <c r="U73" i="2"/>
  <c r="T73" i="2"/>
  <c r="S73" i="2"/>
  <c r="R73" i="2"/>
  <c r="Q73" i="2"/>
  <c r="P73" i="2"/>
  <c r="O73" i="2"/>
  <c r="N73" i="2"/>
  <c r="L73" i="2"/>
  <c r="K73" i="2"/>
  <c r="J73" i="2"/>
  <c r="I73" i="2"/>
  <c r="H73" i="2"/>
  <c r="G73" i="2"/>
  <c r="F73" i="2"/>
  <c r="E73" i="2"/>
  <c r="D73" i="2"/>
  <c r="C73" i="2"/>
  <c r="AL30" i="11"/>
  <c r="A4" i="7" s="1"/>
  <c r="A9" i="24" s="1"/>
  <c r="Z30" i="2"/>
  <c r="Y30" i="2"/>
  <c r="X30" i="2"/>
  <c r="W72" i="2"/>
  <c r="V72" i="2"/>
  <c r="U30" i="2"/>
  <c r="T30" i="2"/>
  <c r="S72" i="2"/>
  <c r="R30" i="2"/>
  <c r="Q30" i="2"/>
  <c r="P30" i="2"/>
  <c r="O30" i="2"/>
  <c r="N72" i="2"/>
  <c r="M30" i="2"/>
  <c r="L72" i="2"/>
  <c r="K72" i="2"/>
  <c r="J72" i="2"/>
  <c r="I30" i="2"/>
  <c r="H30" i="2"/>
  <c r="G72" i="2"/>
  <c r="F72" i="2"/>
  <c r="E72" i="2"/>
  <c r="D72" i="2"/>
  <c r="C72" i="2"/>
  <c r="AL29" i="11"/>
  <c r="A3" i="7" s="1"/>
  <c r="Z71" i="2"/>
  <c r="Y71" i="2"/>
  <c r="X71" i="2"/>
  <c r="W71" i="2"/>
  <c r="V71" i="2"/>
  <c r="U71" i="2"/>
  <c r="T71" i="2"/>
  <c r="S71" i="2"/>
  <c r="R71" i="2"/>
  <c r="Q71" i="2"/>
  <c r="P71" i="2"/>
  <c r="O71" i="2"/>
  <c r="N71" i="2"/>
  <c r="M71" i="2"/>
  <c r="L71" i="2"/>
  <c r="K71" i="2"/>
  <c r="J71" i="2"/>
  <c r="I71" i="2"/>
  <c r="H71" i="2"/>
  <c r="G71" i="2"/>
  <c r="F71" i="2"/>
  <c r="E71" i="2"/>
  <c r="D71" i="2"/>
  <c r="C71" i="2"/>
  <c r="AL28" i="11"/>
  <c r="A2" i="7" s="1"/>
  <c r="AG27" i="11"/>
  <c r="AL27" i="11" s="1"/>
  <c r="AA37" i="3"/>
  <c r="Z69" i="2" s="1"/>
  <c r="Z37" i="3"/>
  <c r="Y69" i="2" s="1"/>
  <c r="Y37" i="3"/>
  <c r="X69" i="2" s="1"/>
  <c r="X37" i="3"/>
  <c r="W69" i="2" s="1"/>
  <c r="W37" i="3"/>
  <c r="V69" i="2" s="1"/>
  <c r="V37" i="3"/>
  <c r="U69" i="2" s="1"/>
  <c r="U37" i="3"/>
  <c r="T69" i="2" s="1"/>
  <c r="T37" i="3"/>
  <c r="S69" i="2" s="1"/>
  <c r="S37" i="3"/>
  <c r="R69" i="2" s="1"/>
  <c r="R37" i="3"/>
  <c r="Q69" i="2" s="1"/>
  <c r="Q37" i="3"/>
  <c r="P69" i="2" s="1"/>
  <c r="P37" i="3"/>
  <c r="O69" i="2" s="1"/>
  <c r="O37" i="3"/>
  <c r="N69" i="2" s="1"/>
  <c r="N37" i="3"/>
  <c r="M69" i="2" s="1"/>
  <c r="M37" i="3"/>
  <c r="L69" i="2" s="1"/>
  <c r="L37" i="3"/>
  <c r="K69" i="2" s="1"/>
  <c r="K37" i="3"/>
  <c r="J69" i="2" s="1"/>
  <c r="J37" i="3"/>
  <c r="I69" i="2" s="1"/>
  <c r="I37" i="3"/>
  <c r="H69" i="2" s="1"/>
  <c r="H37" i="3"/>
  <c r="G69" i="2" s="1"/>
  <c r="G37" i="3"/>
  <c r="F69" i="2" s="1"/>
  <c r="F37" i="3"/>
  <c r="E69" i="2" s="1"/>
  <c r="E37" i="3"/>
  <c r="D69" i="2" s="1"/>
  <c r="D37" i="3"/>
  <c r="C69" i="2" s="1"/>
  <c r="C37" i="3"/>
  <c r="B69" i="2" s="1"/>
  <c r="AG26" i="11"/>
  <c r="AL26" i="11" s="1"/>
  <c r="AA36" i="3"/>
  <c r="Z36" i="3"/>
  <c r="Y36" i="3"/>
  <c r="X36" i="3"/>
  <c r="W36" i="3"/>
  <c r="V36" i="3"/>
  <c r="U26" i="2" s="1"/>
  <c r="U36" i="3"/>
  <c r="T26" i="2" s="1"/>
  <c r="T36" i="3"/>
  <c r="S26" i="2" s="1"/>
  <c r="S36" i="3"/>
  <c r="R26" i="2" s="1"/>
  <c r="R36" i="3"/>
  <c r="Q26" i="2" s="1"/>
  <c r="Q36" i="3"/>
  <c r="P26" i="2" s="1"/>
  <c r="P36" i="3"/>
  <c r="O26" i="2" s="1"/>
  <c r="O36" i="3"/>
  <c r="N26" i="2" s="1"/>
  <c r="N36" i="3"/>
  <c r="M26" i="2" s="1"/>
  <c r="M36" i="3"/>
  <c r="L26" i="2" s="1"/>
  <c r="L36" i="3"/>
  <c r="K26" i="2" s="1"/>
  <c r="K36" i="3"/>
  <c r="J26" i="2" s="1"/>
  <c r="J36" i="3"/>
  <c r="I26" i="2" s="1"/>
  <c r="I36" i="3"/>
  <c r="H26" i="2" s="1"/>
  <c r="H36" i="3"/>
  <c r="G26" i="2" s="1"/>
  <c r="G36" i="3"/>
  <c r="F26" i="2" s="1"/>
  <c r="F36" i="3"/>
  <c r="E26" i="2" s="1"/>
  <c r="E36" i="3"/>
  <c r="D26" i="2" s="1"/>
  <c r="D36" i="3"/>
  <c r="C26" i="2" s="1"/>
  <c r="C36" i="3"/>
  <c r="B26" i="2" s="1"/>
  <c r="AG25" i="11"/>
  <c r="AL25" i="11" s="1"/>
  <c r="AA35" i="3"/>
  <c r="Z35" i="3"/>
  <c r="Y35" i="3"/>
  <c r="X35" i="3"/>
  <c r="W35" i="3"/>
  <c r="V35" i="3"/>
  <c r="U35" i="3"/>
  <c r="T35" i="3"/>
  <c r="S35" i="3"/>
  <c r="R35" i="3"/>
  <c r="Q35" i="3"/>
  <c r="P35" i="3"/>
  <c r="O35" i="3"/>
  <c r="N35" i="3"/>
  <c r="M35" i="3"/>
  <c r="L35" i="3"/>
  <c r="K25" i="2" s="1"/>
  <c r="K35" i="3"/>
  <c r="J35" i="3"/>
  <c r="I35" i="3"/>
  <c r="H35" i="3"/>
  <c r="G35" i="3"/>
  <c r="F35" i="3"/>
  <c r="E35" i="3"/>
  <c r="D35" i="3"/>
  <c r="C35" i="3"/>
  <c r="AL24" i="11"/>
  <c r="A7" i="6" s="1"/>
  <c r="A6" i="24" s="1"/>
  <c r="U24" i="2"/>
  <c r="T24" i="2"/>
  <c r="S24" i="2"/>
  <c r="R24" i="2"/>
  <c r="Q24" i="2"/>
  <c r="P24" i="2"/>
  <c r="O24" i="2"/>
  <c r="M24" i="2"/>
  <c r="L24" i="2"/>
  <c r="K24" i="2"/>
  <c r="J24" i="2"/>
  <c r="I24" i="2"/>
  <c r="H24" i="2"/>
  <c r="G24" i="2"/>
  <c r="F24" i="2"/>
  <c r="E24" i="2"/>
  <c r="D24" i="2"/>
  <c r="C24" i="2"/>
  <c r="AG23" i="11"/>
  <c r="AL23" i="11" s="1"/>
  <c r="AA33" i="3"/>
  <c r="Z33" i="3"/>
  <c r="Y33" i="3"/>
  <c r="X33" i="3"/>
  <c r="W33" i="3"/>
  <c r="V33" i="3"/>
  <c r="U23" i="2" s="1"/>
  <c r="U33" i="3"/>
  <c r="T23" i="2" s="1"/>
  <c r="T33" i="3"/>
  <c r="S23" i="2" s="1"/>
  <c r="S33" i="3"/>
  <c r="R23" i="2" s="1"/>
  <c r="R33" i="3"/>
  <c r="Q23" i="2" s="1"/>
  <c r="Q33" i="3"/>
  <c r="P23" i="2" s="1"/>
  <c r="P33" i="3"/>
  <c r="O23" i="2" s="1"/>
  <c r="O33" i="3"/>
  <c r="N23" i="2" s="1"/>
  <c r="N33" i="3"/>
  <c r="M23" i="2" s="1"/>
  <c r="M33" i="3"/>
  <c r="L23" i="2" s="1"/>
  <c r="L33" i="3"/>
  <c r="K23" i="2" s="1"/>
  <c r="K33" i="3"/>
  <c r="J23" i="2" s="1"/>
  <c r="J33" i="3"/>
  <c r="I23" i="2" s="1"/>
  <c r="I33" i="3"/>
  <c r="H23" i="2" s="1"/>
  <c r="H33" i="3"/>
  <c r="G23" i="2" s="1"/>
  <c r="G33" i="3"/>
  <c r="F23" i="2" s="1"/>
  <c r="F33" i="3"/>
  <c r="E23" i="2" s="1"/>
  <c r="E33" i="3"/>
  <c r="D23" i="2" s="1"/>
  <c r="D33" i="3"/>
  <c r="C23" i="2" s="1"/>
  <c r="C33" i="3"/>
  <c r="B23" i="2" s="1"/>
  <c r="AG22" i="11"/>
  <c r="AL22" i="11" s="1"/>
  <c r="AA32" i="3"/>
  <c r="Z64" i="2" s="1"/>
  <c r="Z32" i="3"/>
  <c r="Y64" i="2" s="1"/>
  <c r="Y32" i="3"/>
  <c r="X64" i="2" s="1"/>
  <c r="X32" i="3"/>
  <c r="W64" i="2" s="1"/>
  <c r="W32" i="3"/>
  <c r="V64" i="2" s="1"/>
  <c r="V32" i="3"/>
  <c r="U64" i="2" s="1"/>
  <c r="U32" i="3"/>
  <c r="T64" i="2" s="1"/>
  <c r="T32" i="3"/>
  <c r="S64" i="2" s="1"/>
  <c r="S32" i="3"/>
  <c r="R22" i="2" s="1"/>
  <c r="R32" i="3"/>
  <c r="Q64" i="2" s="1"/>
  <c r="Q32" i="3"/>
  <c r="P64" i="2" s="1"/>
  <c r="P32" i="3"/>
  <c r="O64" i="2" s="1"/>
  <c r="O32" i="3"/>
  <c r="N22" i="2" s="1"/>
  <c r="N32" i="3"/>
  <c r="M22" i="2" s="1"/>
  <c r="M32" i="3"/>
  <c r="L64" i="2" s="1"/>
  <c r="L32" i="3"/>
  <c r="K64" i="2" s="1"/>
  <c r="K32" i="3"/>
  <c r="J64" i="2" s="1"/>
  <c r="J32" i="3"/>
  <c r="I64" i="2" s="1"/>
  <c r="I32" i="3"/>
  <c r="H22" i="2" s="1"/>
  <c r="H32" i="3"/>
  <c r="G64" i="2" s="1"/>
  <c r="G32" i="3"/>
  <c r="F64" i="2" s="1"/>
  <c r="F32" i="3"/>
  <c r="E22" i="2" s="1"/>
  <c r="E32" i="3"/>
  <c r="D22" i="2" s="1"/>
  <c r="D32" i="3"/>
  <c r="C64" i="2" s="1"/>
  <c r="C32" i="3"/>
  <c r="B64" i="2" s="1"/>
  <c r="AL21" i="11"/>
  <c r="A4" i="6" s="1"/>
  <c r="U21" i="2"/>
  <c r="T21" i="2"/>
  <c r="S21" i="2"/>
  <c r="R21" i="2"/>
  <c r="Q21" i="2"/>
  <c r="P21" i="2"/>
  <c r="O21" i="2"/>
  <c r="N21" i="2"/>
  <c r="M21" i="2"/>
  <c r="L21" i="2"/>
  <c r="K21" i="2"/>
  <c r="J21" i="2"/>
  <c r="I21" i="2"/>
  <c r="H21" i="2"/>
  <c r="G21" i="2"/>
  <c r="F21" i="2"/>
  <c r="E21" i="2"/>
  <c r="D21" i="2"/>
  <c r="C21" i="2"/>
  <c r="AL20" i="11"/>
  <c r="A3" i="6" s="1"/>
  <c r="U20" i="2"/>
  <c r="T20" i="2"/>
  <c r="S20" i="2"/>
  <c r="R20" i="2"/>
  <c r="Q20" i="2"/>
  <c r="P20" i="2"/>
  <c r="O20" i="2"/>
  <c r="N20" i="2"/>
  <c r="M20" i="2"/>
  <c r="L20" i="2"/>
  <c r="K20" i="2"/>
  <c r="J20" i="2"/>
  <c r="I20" i="2"/>
  <c r="H20" i="2"/>
  <c r="G20" i="2"/>
  <c r="F20" i="2"/>
  <c r="E20" i="2"/>
  <c r="D20" i="2"/>
  <c r="C20" i="2"/>
  <c r="AG19" i="11"/>
  <c r="AL19" i="11" s="1"/>
  <c r="AA29" i="3"/>
  <c r="Z61" i="2" s="1"/>
  <c r="Z29" i="3"/>
  <c r="Y29" i="3"/>
  <c r="X19" i="2" s="1"/>
  <c r="X29" i="3"/>
  <c r="W19" i="2" s="1"/>
  <c r="W29" i="3"/>
  <c r="V61" i="2" s="1"/>
  <c r="V29" i="3"/>
  <c r="U61" i="2" s="1"/>
  <c r="U29" i="3"/>
  <c r="T61" i="2" s="1"/>
  <c r="T29" i="3"/>
  <c r="S61" i="2" s="1"/>
  <c r="S29" i="3"/>
  <c r="R29" i="3"/>
  <c r="Q29" i="3"/>
  <c r="P61" i="2" s="1"/>
  <c r="P29" i="3"/>
  <c r="O61" i="2" s="1"/>
  <c r="O29" i="3"/>
  <c r="N61" i="2" s="1"/>
  <c r="N29" i="3"/>
  <c r="M19" i="2" s="1"/>
  <c r="M29" i="3"/>
  <c r="L61" i="2" s="1"/>
  <c r="L29" i="3"/>
  <c r="K61" i="2" s="1"/>
  <c r="K29" i="3"/>
  <c r="J61" i="2" s="1"/>
  <c r="J29" i="3"/>
  <c r="I29" i="3"/>
  <c r="H61" i="2" s="1"/>
  <c r="H29" i="3"/>
  <c r="G19" i="2" s="1"/>
  <c r="G29" i="3"/>
  <c r="F19" i="2" s="1"/>
  <c r="F29" i="3"/>
  <c r="E61" i="2" s="1"/>
  <c r="E29" i="3"/>
  <c r="D61" i="2" s="1"/>
  <c r="D29" i="3"/>
  <c r="C61" i="2" s="1"/>
  <c r="C29" i="3"/>
  <c r="B61" i="2" s="1"/>
  <c r="AG18" i="11"/>
  <c r="AL18" i="11" s="1"/>
  <c r="AA24" i="3"/>
  <c r="Z18" i="2" s="1"/>
  <c r="Z24" i="3"/>
  <c r="Y18" i="2" s="1"/>
  <c r="Y24" i="3"/>
  <c r="X24" i="3"/>
  <c r="W18" i="2" s="1"/>
  <c r="W24" i="3"/>
  <c r="V18" i="2" s="1"/>
  <c r="V24" i="3"/>
  <c r="U18" i="2" s="1"/>
  <c r="U24" i="3"/>
  <c r="T18" i="2" s="1"/>
  <c r="T24" i="3"/>
  <c r="S18" i="2" s="1"/>
  <c r="S24" i="3"/>
  <c r="R18" i="2" s="1"/>
  <c r="R24" i="3"/>
  <c r="Q18" i="2" s="1"/>
  <c r="Q24" i="3"/>
  <c r="P18" i="2" s="1"/>
  <c r="P24" i="3"/>
  <c r="O18" i="2" s="1"/>
  <c r="O24" i="3"/>
  <c r="N18" i="2" s="1"/>
  <c r="N24" i="3"/>
  <c r="M18" i="2" s="1"/>
  <c r="M24" i="3"/>
  <c r="L18" i="2" s="1"/>
  <c r="L24" i="3"/>
  <c r="K18" i="2" s="1"/>
  <c r="K24" i="3"/>
  <c r="J18" i="2" s="1"/>
  <c r="J24" i="3"/>
  <c r="I18" i="2" s="1"/>
  <c r="I24" i="3"/>
  <c r="H18" i="2" s="1"/>
  <c r="H24" i="3"/>
  <c r="G18" i="2" s="1"/>
  <c r="G24" i="3"/>
  <c r="F18" i="2" s="1"/>
  <c r="F24" i="3"/>
  <c r="E18" i="2" s="1"/>
  <c r="E24" i="3"/>
  <c r="D18" i="2" s="1"/>
  <c r="D24" i="3"/>
  <c r="C18" i="2" s="1"/>
  <c r="C24" i="3"/>
  <c r="B18" i="2" s="1"/>
  <c r="AG17" i="11"/>
  <c r="AL17" i="11" s="1"/>
  <c r="AA23" i="3"/>
  <c r="Z59" i="2" s="1"/>
  <c r="Z23" i="3"/>
  <c r="Y59" i="2" s="1"/>
  <c r="Y23" i="3"/>
  <c r="X59" i="2" s="1"/>
  <c r="X23" i="3"/>
  <c r="W59" i="2" s="1"/>
  <c r="W23" i="3"/>
  <c r="V59" i="2" s="1"/>
  <c r="V23" i="3"/>
  <c r="U59" i="2" s="1"/>
  <c r="U23" i="3"/>
  <c r="T59" i="2" s="1"/>
  <c r="T23" i="3"/>
  <c r="S59" i="2" s="1"/>
  <c r="S23" i="3"/>
  <c r="R23" i="3"/>
  <c r="Q59" i="2" s="1"/>
  <c r="Q23" i="3"/>
  <c r="P59" i="2" s="1"/>
  <c r="P23" i="3"/>
  <c r="O59" i="2" s="1"/>
  <c r="O23" i="3"/>
  <c r="N59" i="2" s="1"/>
  <c r="N23" i="3"/>
  <c r="M59" i="2" s="1"/>
  <c r="M23" i="3"/>
  <c r="L59" i="2" s="1"/>
  <c r="L23" i="3"/>
  <c r="K59" i="2" s="1"/>
  <c r="K23" i="3"/>
  <c r="J59" i="2" s="1"/>
  <c r="J23" i="3"/>
  <c r="I59" i="2" s="1"/>
  <c r="I23" i="3"/>
  <c r="H59" i="2" s="1"/>
  <c r="H23" i="3"/>
  <c r="G59" i="2" s="1"/>
  <c r="G23" i="3"/>
  <c r="F59" i="2" s="1"/>
  <c r="F23" i="3"/>
  <c r="E59" i="2" s="1"/>
  <c r="E23" i="3"/>
  <c r="D59" i="2" s="1"/>
  <c r="D23" i="3"/>
  <c r="C59" i="2" s="1"/>
  <c r="C23" i="3"/>
  <c r="B59" i="2" s="1"/>
  <c r="AG16" i="11"/>
  <c r="AL16" i="11" s="1"/>
  <c r="AA22" i="3"/>
  <c r="Z58" i="2" s="1"/>
  <c r="Z22" i="3"/>
  <c r="Y58" i="2" s="1"/>
  <c r="Y22" i="3"/>
  <c r="X58" i="2" s="1"/>
  <c r="X22" i="3"/>
  <c r="W58" i="2" s="1"/>
  <c r="W22" i="3"/>
  <c r="V58" i="2" s="1"/>
  <c r="V22" i="3"/>
  <c r="U58" i="2" s="1"/>
  <c r="U22" i="3"/>
  <c r="T58" i="2" s="1"/>
  <c r="T22" i="3"/>
  <c r="S58" i="2" s="1"/>
  <c r="S22" i="3"/>
  <c r="R58" i="2" s="1"/>
  <c r="R22" i="3"/>
  <c r="Q58" i="2" s="1"/>
  <c r="Q22" i="3"/>
  <c r="P58" i="2" s="1"/>
  <c r="P22" i="3"/>
  <c r="O58" i="2" s="1"/>
  <c r="O22" i="3"/>
  <c r="N58" i="2" s="1"/>
  <c r="N22" i="3"/>
  <c r="M58" i="2" s="1"/>
  <c r="M22" i="3"/>
  <c r="L22" i="3"/>
  <c r="K22" i="3"/>
  <c r="J58" i="2" s="1"/>
  <c r="J22" i="3"/>
  <c r="I58" i="2" s="1"/>
  <c r="I22" i="3"/>
  <c r="H58" i="2" s="1"/>
  <c r="H22" i="3"/>
  <c r="G58" i="2" s="1"/>
  <c r="G22" i="3"/>
  <c r="F58" i="2" s="1"/>
  <c r="F22" i="3"/>
  <c r="E58" i="2" s="1"/>
  <c r="E22" i="3"/>
  <c r="D58" i="2" s="1"/>
  <c r="D22" i="3"/>
  <c r="C58" i="2" s="1"/>
  <c r="C22" i="3"/>
  <c r="B58" i="2" s="1"/>
  <c r="AG15" i="11"/>
  <c r="AL15" i="11" s="1"/>
  <c r="AA21" i="3"/>
  <c r="Z57" i="2" s="1"/>
  <c r="Z21" i="3"/>
  <c r="Y57" i="2" s="1"/>
  <c r="Y21" i="3"/>
  <c r="X57" i="2" s="1"/>
  <c r="X21" i="3"/>
  <c r="W57" i="2" s="1"/>
  <c r="W21" i="3"/>
  <c r="V57" i="2" s="1"/>
  <c r="V21" i="3"/>
  <c r="U57" i="2" s="1"/>
  <c r="U21" i="3"/>
  <c r="T57" i="2" s="1"/>
  <c r="T21" i="3"/>
  <c r="S57" i="2" s="1"/>
  <c r="S21" i="3"/>
  <c r="R57" i="2" s="1"/>
  <c r="R21" i="3"/>
  <c r="Q57" i="2" s="1"/>
  <c r="Q21" i="3"/>
  <c r="P57" i="2" s="1"/>
  <c r="P21" i="3"/>
  <c r="O57" i="2" s="1"/>
  <c r="O21" i="3"/>
  <c r="N57" i="2" s="1"/>
  <c r="N21" i="3"/>
  <c r="M57" i="2" s="1"/>
  <c r="M21" i="3"/>
  <c r="L57" i="2" s="1"/>
  <c r="L21" i="3"/>
  <c r="K57" i="2" s="1"/>
  <c r="K21" i="3"/>
  <c r="J57" i="2" s="1"/>
  <c r="J21" i="3"/>
  <c r="I57" i="2" s="1"/>
  <c r="I21" i="3"/>
  <c r="H57" i="2" s="1"/>
  <c r="H21" i="3"/>
  <c r="G57" i="2" s="1"/>
  <c r="G21" i="3"/>
  <c r="F21" i="3"/>
  <c r="E57" i="2" s="1"/>
  <c r="E21" i="3"/>
  <c r="D57" i="2" s="1"/>
  <c r="D21" i="3"/>
  <c r="C57" i="2" s="1"/>
  <c r="C21" i="3"/>
  <c r="B57" i="2" s="1"/>
  <c r="AL14" i="11"/>
  <c r="A6" i="5" s="1"/>
  <c r="Z56" i="2"/>
  <c r="Y56" i="2"/>
  <c r="X56" i="2"/>
  <c r="W56" i="2"/>
  <c r="V56" i="2"/>
  <c r="U56" i="2"/>
  <c r="T56" i="2"/>
  <c r="S56" i="2"/>
  <c r="R56" i="2"/>
  <c r="Q56" i="2"/>
  <c r="P56" i="2"/>
  <c r="O56" i="2"/>
  <c r="N56" i="2"/>
  <c r="M56" i="2"/>
  <c r="L56" i="2"/>
  <c r="K56" i="2"/>
  <c r="J56" i="2"/>
  <c r="I56" i="2"/>
  <c r="H56" i="2"/>
  <c r="G56" i="2"/>
  <c r="F56" i="2"/>
  <c r="E56" i="2"/>
  <c r="D56" i="2"/>
  <c r="C56" i="2"/>
  <c r="AG13" i="11"/>
  <c r="AL13" i="11" s="1"/>
  <c r="AA19" i="3"/>
  <c r="Z55" i="2" s="1"/>
  <c r="Z19" i="3"/>
  <c r="Y19" i="3"/>
  <c r="X19" i="3"/>
  <c r="W19" i="3"/>
  <c r="V19" i="3"/>
  <c r="U19" i="3"/>
  <c r="T19" i="3"/>
  <c r="S19" i="3"/>
  <c r="R19" i="3"/>
  <c r="Q55" i="2" s="1"/>
  <c r="Q19" i="3"/>
  <c r="P19" i="3"/>
  <c r="O19" i="3"/>
  <c r="N19" i="3"/>
  <c r="M19" i="3"/>
  <c r="L19" i="3"/>
  <c r="K19" i="3"/>
  <c r="J19" i="3"/>
  <c r="I55" i="2" s="1"/>
  <c r="I19" i="3"/>
  <c r="H19" i="3"/>
  <c r="G19" i="3"/>
  <c r="F19" i="3"/>
  <c r="E19" i="3"/>
  <c r="D19" i="3"/>
  <c r="C19" i="3"/>
  <c r="AG12" i="11"/>
  <c r="AL12" i="11" s="1"/>
  <c r="AA18" i="3"/>
  <c r="Z54" i="2" s="1"/>
  <c r="Z18" i="3"/>
  <c r="Y54" i="2" s="1"/>
  <c r="Y18" i="3"/>
  <c r="X54" i="2" s="1"/>
  <c r="X18" i="3"/>
  <c r="W54" i="2" s="1"/>
  <c r="W18" i="3"/>
  <c r="V54" i="2" s="1"/>
  <c r="V18" i="3"/>
  <c r="U54" i="2" s="1"/>
  <c r="U18" i="3"/>
  <c r="T54" i="2" s="1"/>
  <c r="T18" i="3"/>
  <c r="S54" i="2" s="1"/>
  <c r="S18" i="3"/>
  <c r="R54" i="2" s="1"/>
  <c r="R18" i="3"/>
  <c r="Q54" i="2" s="1"/>
  <c r="Q18" i="3"/>
  <c r="P54" i="2" s="1"/>
  <c r="P18" i="3"/>
  <c r="O54" i="2" s="1"/>
  <c r="O18" i="3"/>
  <c r="N54" i="2" s="1"/>
  <c r="N18" i="3"/>
  <c r="M54" i="2" s="1"/>
  <c r="M18" i="3"/>
  <c r="L54" i="2" s="1"/>
  <c r="L18" i="3"/>
  <c r="K54" i="2" s="1"/>
  <c r="K18" i="3"/>
  <c r="J54" i="2" s="1"/>
  <c r="J18" i="3"/>
  <c r="I54" i="2" s="1"/>
  <c r="I18" i="3"/>
  <c r="H54" i="2" s="1"/>
  <c r="H18" i="3"/>
  <c r="G54" i="2" s="1"/>
  <c r="G18" i="3"/>
  <c r="F54" i="2" s="1"/>
  <c r="F18" i="3"/>
  <c r="E54" i="2" s="1"/>
  <c r="E18" i="3"/>
  <c r="D54" i="2" s="1"/>
  <c r="D18" i="3"/>
  <c r="C54" i="2" s="1"/>
  <c r="C18" i="3"/>
  <c r="B54" i="2" s="1"/>
  <c r="AG11" i="11"/>
  <c r="AL11" i="11" s="1"/>
  <c r="AA17" i="3"/>
  <c r="Z11" i="2" s="1"/>
  <c r="Z17" i="3"/>
  <c r="Y11" i="2" s="1"/>
  <c r="Y17" i="3"/>
  <c r="X53" i="2" s="1"/>
  <c r="X17" i="3"/>
  <c r="W11" i="2" s="1"/>
  <c r="W17" i="3"/>
  <c r="V53" i="2" s="1"/>
  <c r="V17" i="3"/>
  <c r="U11" i="2" s="1"/>
  <c r="U17" i="3"/>
  <c r="T53" i="2" s="1"/>
  <c r="T17" i="3"/>
  <c r="S11" i="2" s="1"/>
  <c r="S17" i="3"/>
  <c r="R11" i="2" s="1"/>
  <c r="R17" i="3"/>
  <c r="Q11" i="2" s="1"/>
  <c r="Q17" i="3"/>
  <c r="P11" i="2" s="1"/>
  <c r="P17" i="3"/>
  <c r="O53" i="2" s="1"/>
  <c r="O17" i="3"/>
  <c r="N53" i="2" s="1"/>
  <c r="N17" i="3"/>
  <c r="M11" i="2" s="1"/>
  <c r="M17" i="3"/>
  <c r="L53" i="2" s="1"/>
  <c r="L17" i="3"/>
  <c r="K11" i="2" s="1"/>
  <c r="K17" i="3"/>
  <c r="J11" i="2" s="1"/>
  <c r="J17" i="3"/>
  <c r="I11" i="2" s="1"/>
  <c r="I17" i="3"/>
  <c r="H11" i="2" s="1"/>
  <c r="H17" i="3"/>
  <c r="G11" i="2" s="1"/>
  <c r="G17" i="3"/>
  <c r="F11" i="2" s="1"/>
  <c r="F17" i="3"/>
  <c r="E11" i="2" s="1"/>
  <c r="E17" i="3"/>
  <c r="D53" i="2" s="1"/>
  <c r="D17" i="3"/>
  <c r="C11" i="2" s="1"/>
  <c r="C17" i="3"/>
  <c r="B11" i="2" s="1"/>
  <c r="AG10" i="11"/>
  <c r="AL10" i="11" s="1"/>
  <c r="AA16" i="3"/>
  <c r="Z52" i="2" s="1"/>
  <c r="Z16" i="3"/>
  <c r="Y10" i="2" s="1"/>
  <c r="Y16" i="3"/>
  <c r="X10" i="2" s="1"/>
  <c r="X16" i="3"/>
  <c r="W10" i="2" s="1"/>
  <c r="W16" i="3"/>
  <c r="V10" i="2" s="1"/>
  <c r="V16" i="3"/>
  <c r="U10" i="2" s="1"/>
  <c r="U16" i="3"/>
  <c r="T16" i="3"/>
  <c r="S16" i="3"/>
  <c r="R10" i="2" s="1"/>
  <c r="R16" i="3"/>
  <c r="Q10" i="2" s="1"/>
  <c r="Q16" i="3"/>
  <c r="P10" i="2" s="1"/>
  <c r="P16" i="3"/>
  <c r="O10" i="2" s="1"/>
  <c r="O16" i="3"/>
  <c r="N10" i="2" s="1"/>
  <c r="N16" i="3"/>
  <c r="M10" i="2" s="1"/>
  <c r="M16" i="3"/>
  <c r="L16" i="3"/>
  <c r="K16" i="3"/>
  <c r="J10" i="2" s="1"/>
  <c r="J16" i="3"/>
  <c r="I10" i="2" s="1"/>
  <c r="I16" i="3"/>
  <c r="H10" i="2" s="1"/>
  <c r="H16" i="3"/>
  <c r="G10" i="2" s="1"/>
  <c r="G16" i="3"/>
  <c r="F10" i="2" s="1"/>
  <c r="F16" i="3"/>
  <c r="E10" i="2" s="1"/>
  <c r="E16" i="3"/>
  <c r="D16" i="3"/>
  <c r="C16" i="3"/>
  <c r="B10" i="2" s="1"/>
  <c r="AG9" i="11"/>
  <c r="AL9" i="11" s="1"/>
  <c r="AA11" i="3"/>
  <c r="Z51" i="2" s="1"/>
  <c r="Z11" i="3"/>
  <c r="Y51" i="2" s="1"/>
  <c r="Y11" i="3"/>
  <c r="X51" i="2" s="1"/>
  <c r="X11" i="3"/>
  <c r="W51" i="2" s="1"/>
  <c r="W11" i="3"/>
  <c r="V51" i="2" s="1"/>
  <c r="V11" i="3"/>
  <c r="U51" i="2" s="1"/>
  <c r="U11" i="3"/>
  <c r="T51" i="2" s="1"/>
  <c r="T11" i="3"/>
  <c r="S51" i="2" s="1"/>
  <c r="S11" i="3"/>
  <c r="R11" i="3"/>
  <c r="Q51" i="2" s="1"/>
  <c r="Q11" i="3"/>
  <c r="P51" i="2" s="1"/>
  <c r="P11" i="3"/>
  <c r="O51" i="2" s="1"/>
  <c r="O11" i="3"/>
  <c r="N51" i="2" s="1"/>
  <c r="N11" i="3"/>
  <c r="M51" i="2" s="1"/>
  <c r="M11" i="3"/>
  <c r="L51" i="2" s="1"/>
  <c r="L11" i="3"/>
  <c r="K51" i="2" s="1"/>
  <c r="K11" i="3"/>
  <c r="J51" i="2" s="1"/>
  <c r="J11" i="3"/>
  <c r="I51" i="2" s="1"/>
  <c r="I11" i="3"/>
  <c r="H51" i="2" s="1"/>
  <c r="H11" i="3"/>
  <c r="G51" i="2" s="1"/>
  <c r="G11" i="3"/>
  <c r="F51" i="2" s="1"/>
  <c r="F11" i="3"/>
  <c r="E51" i="2" s="1"/>
  <c r="E11" i="3"/>
  <c r="D51" i="2" s="1"/>
  <c r="D11" i="3"/>
  <c r="C51" i="2" s="1"/>
  <c r="C11" i="3"/>
  <c r="B51" i="2" s="1"/>
  <c r="AG8" i="11"/>
  <c r="AL8" i="11" s="1"/>
  <c r="AA10" i="3"/>
  <c r="Z50" i="2" s="1"/>
  <c r="Z10" i="3"/>
  <c r="Y50" i="2" s="1"/>
  <c r="Y10" i="3"/>
  <c r="X50" i="2" s="1"/>
  <c r="X10" i="3"/>
  <c r="W50" i="2" s="1"/>
  <c r="W10" i="3"/>
  <c r="V50" i="2" s="1"/>
  <c r="V10" i="3"/>
  <c r="U50" i="2" s="1"/>
  <c r="U10" i="3"/>
  <c r="T50" i="2" s="1"/>
  <c r="T10" i="3"/>
  <c r="S50" i="2" s="1"/>
  <c r="S10" i="3"/>
  <c r="R50" i="2" s="1"/>
  <c r="R10" i="3"/>
  <c r="Q50" i="2" s="1"/>
  <c r="Q10" i="3"/>
  <c r="P50" i="2" s="1"/>
  <c r="P10" i="3"/>
  <c r="O50" i="2" s="1"/>
  <c r="O10" i="3"/>
  <c r="N50" i="2" s="1"/>
  <c r="N10" i="3"/>
  <c r="M50" i="2" s="1"/>
  <c r="M10" i="3"/>
  <c r="L50" i="2" s="1"/>
  <c r="L10" i="3"/>
  <c r="K50" i="2" s="1"/>
  <c r="K10" i="3"/>
  <c r="J50" i="2" s="1"/>
  <c r="J10" i="3"/>
  <c r="I50" i="2" s="1"/>
  <c r="I10" i="3"/>
  <c r="H50" i="2" s="1"/>
  <c r="H10" i="3"/>
  <c r="G50" i="2" s="1"/>
  <c r="G10" i="3"/>
  <c r="F50" i="2" s="1"/>
  <c r="F10" i="3"/>
  <c r="E50" i="2" s="1"/>
  <c r="E10" i="3"/>
  <c r="D50" i="2" s="1"/>
  <c r="D10" i="3"/>
  <c r="C50" i="2" s="1"/>
  <c r="C10" i="3"/>
  <c r="B50" i="2" s="1"/>
  <c r="AG7" i="11"/>
  <c r="AL7" i="11" s="1"/>
  <c r="AA9" i="3"/>
  <c r="Z49" i="2" s="1"/>
  <c r="Z9" i="3"/>
  <c r="Y49" i="2" s="1"/>
  <c r="Y9" i="3"/>
  <c r="X49" i="2" s="1"/>
  <c r="X9" i="3"/>
  <c r="W49" i="2" s="1"/>
  <c r="W9" i="3"/>
  <c r="V49" i="2" s="1"/>
  <c r="V9" i="3"/>
  <c r="U49" i="2" s="1"/>
  <c r="U9" i="3"/>
  <c r="T49" i="2" s="1"/>
  <c r="T9" i="3"/>
  <c r="S49" i="2" s="1"/>
  <c r="S9" i="3"/>
  <c r="R49" i="2" s="1"/>
  <c r="R9" i="3"/>
  <c r="Q49" i="2" s="1"/>
  <c r="Q9" i="3"/>
  <c r="P49" i="2" s="1"/>
  <c r="P9" i="3"/>
  <c r="O49" i="2" s="1"/>
  <c r="O9" i="3"/>
  <c r="N49" i="2" s="1"/>
  <c r="N9" i="3"/>
  <c r="M49" i="2" s="1"/>
  <c r="M9" i="3"/>
  <c r="L49" i="2" s="1"/>
  <c r="L9" i="3"/>
  <c r="K49" i="2" s="1"/>
  <c r="K9" i="3"/>
  <c r="J49" i="2" s="1"/>
  <c r="J9" i="3"/>
  <c r="I49" i="2" s="1"/>
  <c r="I9" i="3"/>
  <c r="H49" i="2" s="1"/>
  <c r="H9" i="3"/>
  <c r="G49" i="2" s="1"/>
  <c r="G9" i="3"/>
  <c r="F49" i="2" s="1"/>
  <c r="F9" i="3"/>
  <c r="E49" i="2" s="1"/>
  <c r="E9" i="3"/>
  <c r="D49" i="2" s="1"/>
  <c r="D9" i="3"/>
  <c r="C49" i="2" s="1"/>
  <c r="C9" i="3"/>
  <c r="B49" i="2" s="1"/>
  <c r="AG6" i="11"/>
  <c r="AL6" i="11" s="1"/>
  <c r="AA8" i="3"/>
  <c r="Z48" i="2" s="1"/>
  <c r="Z8" i="3"/>
  <c r="Y48" i="2" s="1"/>
  <c r="Y8" i="3"/>
  <c r="X48" i="2" s="1"/>
  <c r="X8" i="3"/>
  <c r="W48" i="2" s="1"/>
  <c r="W8" i="3"/>
  <c r="V6" i="2" s="1"/>
  <c r="V8" i="3"/>
  <c r="U6" i="2" s="1"/>
  <c r="U8" i="3"/>
  <c r="T48" i="2" s="1"/>
  <c r="T8" i="3"/>
  <c r="S48" i="2" s="1"/>
  <c r="S8" i="3"/>
  <c r="R6" i="2" s="1"/>
  <c r="R8" i="3"/>
  <c r="Q6" i="2" s="1"/>
  <c r="Q8" i="3"/>
  <c r="P6" i="2" s="1"/>
  <c r="P8" i="3"/>
  <c r="O48" i="2" s="1"/>
  <c r="O8" i="3"/>
  <c r="N6" i="2" s="1"/>
  <c r="N8" i="3"/>
  <c r="M6" i="2" s="1"/>
  <c r="M8" i="3"/>
  <c r="L48" i="2" s="1"/>
  <c r="L8" i="3"/>
  <c r="K6" i="2" s="1"/>
  <c r="K8" i="3"/>
  <c r="J48" i="2" s="1"/>
  <c r="J8" i="3"/>
  <c r="I48" i="2" s="1"/>
  <c r="I8" i="3"/>
  <c r="H48" i="2" s="1"/>
  <c r="H8" i="3"/>
  <c r="G48" i="2" s="1"/>
  <c r="G8" i="3"/>
  <c r="F6" i="2" s="1"/>
  <c r="F8" i="3"/>
  <c r="E6" i="2" s="1"/>
  <c r="E8" i="3"/>
  <c r="D48" i="2" s="1"/>
  <c r="D8" i="3"/>
  <c r="C48" i="2" s="1"/>
  <c r="C8" i="3"/>
  <c r="B6" i="2" s="1"/>
  <c r="AG5" i="11"/>
  <c r="AL5" i="11" s="1"/>
  <c r="AA7" i="3"/>
  <c r="Z5" i="2" s="1"/>
  <c r="Z7" i="3"/>
  <c r="Y5" i="2" s="1"/>
  <c r="Y7" i="3"/>
  <c r="X5" i="2" s="1"/>
  <c r="X7" i="3"/>
  <c r="W5" i="2" s="1"/>
  <c r="W7" i="3"/>
  <c r="V5" i="2" s="1"/>
  <c r="V7" i="3"/>
  <c r="U5" i="2" s="1"/>
  <c r="U7" i="3"/>
  <c r="T5" i="2" s="1"/>
  <c r="T7" i="3"/>
  <c r="S5" i="2" s="1"/>
  <c r="S7" i="3"/>
  <c r="R5" i="2" s="1"/>
  <c r="R7" i="3"/>
  <c r="Q5" i="2" s="1"/>
  <c r="Q7" i="3"/>
  <c r="P5" i="2" s="1"/>
  <c r="P7" i="3"/>
  <c r="O5" i="2" s="1"/>
  <c r="O7" i="3"/>
  <c r="N5" i="2" s="1"/>
  <c r="N7" i="3"/>
  <c r="M5" i="2" s="1"/>
  <c r="M7" i="3"/>
  <c r="L5" i="2" s="1"/>
  <c r="L7" i="3"/>
  <c r="K5" i="2" s="1"/>
  <c r="K7" i="3"/>
  <c r="J5" i="2" s="1"/>
  <c r="J7" i="3"/>
  <c r="I5" i="2" s="1"/>
  <c r="I7" i="3"/>
  <c r="H5" i="2" s="1"/>
  <c r="H7" i="3"/>
  <c r="G5" i="2" s="1"/>
  <c r="G7" i="3"/>
  <c r="F5" i="2" s="1"/>
  <c r="F7" i="3"/>
  <c r="E5" i="2" s="1"/>
  <c r="E7" i="3"/>
  <c r="D5" i="2" s="1"/>
  <c r="D7" i="3"/>
  <c r="C5" i="2" s="1"/>
  <c r="C7" i="3"/>
  <c r="B5" i="2" s="1"/>
  <c r="AG4" i="11"/>
  <c r="AL4" i="11" s="1"/>
  <c r="AA6" i="3"/>
  <c r="Z4" i="2" s="1"/>
  <c r="Z6" i="3"/>
  <c r="Y4" i="2" s="1"/>
  <c r="Y6" i="3"/>
  <c r="X4" i="2" s="1"/>
  <c r="X6" i="3"/>
  <c r="W4" i="2" s="1"/>
  <c r="W6" i="3"/>
  <c r="V46" i="2" s="1"/>
  <c r="V6" i="3"/>
  <c r="U4" i="2" s="1"/>
  <c r="U6" i="3"/>
  <c r="T4" i="2" s="1"/>
  <c r="T6" i="3"/>
  <c r="S46" i="2" s="1"/>
  <c r="S6" i="3"/>
  <c r="R4" i="2" s="1"/>
  <c r="R6" i="3"/>
  <c r="Q4" i="2" s="1"/>
  <c r="Q6" i="3"/>
  <c r="P4" i="2" s="1"/>
  <c r="P6" i="3"/>
  <c r="O4" i="2" s="1"/>
  <c r="O6" i="3"/>
  <c r="N4" i="2" s="1"/>
  <c r="N6" i="3"/>
  <c r="M4" i="2" s="1"/>
  <c r="M6" i="3"/>
  <c r="L46" i="2" s="1"/>
  <c r="L6" i="3"/>
  <c r="K46" i="2" s="1"/>
  <c r="K6" i="3"/>
  <c r="J4" i="2" s="1"/>
  <c r="J6" i="3"/>
  <c r="I4" i="2" s="1"/>
  <c r="I6" i="3"/>
  <c r="H4" i="2" s="1"/>
  <c r="H6" i="3"/>
  <c r="G4" i="2" s="1"/>
  <c r="G6" i="3"/>
  <c r="F46" i="2" s="1"/>
  <c r="F6" i="3"/>
  <c r="E46" i="2" s="1"/>
  <c r="E6" i="3"/>
  <c r="D4" i="2" s="1"/>
  <c r="D6" i="3"/>
  <c r="C4" i="2" s="1"/>
  <c r="C6" i="3"/>
  <c r="B4" i="2" s="1"/>
  <c r="AG3" i="11"/>
  <c r="AL3" i="11" s="1"/>
  <c r="AA5" i="3"/>
  <c r="Z45" i="2" s="1"/>
  <c r="Z5" i="3"/>
  <c r="Y45" i="2" s="1"/>
  <c r="Y5" i="3"/>
  <c r="X45" i="2" s="1"/>
  <c r="X5" i="3"/>
  <c r="W45" i="2" s="1"/>
  <c r="W5" i="3"/>
  <c r="V45" i="2" s="1"/>
  <c r="V5" i="3"/>
  <c r="U45" i="2" s="1"/>
  <c r="U5" i="3"/>
  <c r="T45" i="2" s="1"/>
  <c r="T5" i="3"/>
  <c r="S45" i="2" s="1"/>
  <c r="S5" i="3"/>
  <c r="R45" i="2" s="1"/>
  <c r="R5" i="3"/>
  <c r="Q45" i="2" s="1"/>
  <c r="Q5" i="3"/>
  <c r="P45" i="2" s="1"/>
  <c r="P5" i="3"/>
  <c r="O45" i="2" s="1"/>
  <c r="O5" i="3"/>
  <c r="N45" i="2" s="1"/>
  <c r="N5" i="3"/>
  <c r="M45" i="2" s="1"/>
  <c r="M5" i="3"/>
  <c r="L45" i="2" s="1"/>
  <c r="L5" i="3"/>
  <c r="K45" i="2" s="1"/>
  <c r="K5" i="3"/>
  <c r="J45" i="2" s="1"/>
  <c r="J5" i="3"/>
  <c r="I45" i="2" s="1"/>
  <c r="I5" i="3"/>
  <c r="H45" i="2" s="1"/>
  <c r="H5" i="3"/>
  <c r="G45" i="2" s="1"/>
  <c r="G5" i="3"/>
  <c r="F45" i="2" s="1"/>
  <c r="F5" i="3"/>
  <c r="E45" i="2" s="1"/>
  <c r="E5" i="3"/>
  <c r="D45" i="2" s="1"/>
  <c r="D5" i="3"/>
  <c r="C45" i="2" s="1"/>
  <c r="C5" i="3"/>
  <c r="B45" i="2" s="1"/>
  <c r="V74" i="2"/>
  <c r="T74" i="2"/>
  <c r="S74" i="2"/>
  <c r="M73" i="2"/>
  <c r="O72" i="2"/>
  <c r="D25" i="2"/>
  <c r="N24" i="2"/>
  <c r="X18" i="2"/>
  <c r="R59" i="2"/>
  <c r="L58" i="2"/>
  <c r="F57" i="2"/>
  <c r="Z83" i="2"/>
  <c r="Y83" i="2"/>
  <c r="X83" i="2"/>
  <c r="W83" i="2"/>
  <c r="V83" i="2"/>
  <c r="U83" i="2"/>
  <c r="T83" i="2"/>
  <c r="S83" i="2"/>
  <c r="R83" i="2"/>
  <c r="Q83" i="2"/>
  <c r="P83" i="2"/>
  <c r="O83" i="2"/>
  <c r="N83" i="2"/>
  <c r="M83" i="2"/>
  <c r="L83" i="2"/>
  <c r="K83" i="2"/>
  <c r="J83" i="2"/>
  <c r="I83" i="2"/>
  <c r="H83" i="2"/>
  <c r="G83" i="2"/>
  <c r="F83" i="2"/>
  <c r="E83" i="2"/>
  <c r="D83" i="2"/>
  <c r="C83" i="2"/>
  <c r="B83" i="2"/>
  <c r="Z82" i="2"/>
  <c r="Y82" i="2"/>
  <c r="X82" i="2"/>
  <c r="W82" i="2"/>
  <c r="V82" i="2"/>
  <c r="U82" i="2"/>
  <c r="T82" i="2"/>
  <c r="S82" i="2"/>
  <c r="R82" i="2"/>
  <c r="Q82" i="2"/>
  <c r="P82" i="2"/>
  <c r="O82" i="2"/>
  <c r="N82" i="2"/>
  <c r="M82" i="2"/>
  <c r="L82" i="2"/>
  <c r="K82" i="2"/>
  <c r="J82" i="2"/>
  <c r="I82" i="2"/>
  <c r="H82" i="2"/>
  <c r="G82" i="2"/>
  <c r="F82" i="2"/>
  <c r="E82" i="2"/>
  <c r="D82" i="2"/>
  <c r="C82" i="2"/>
  <c r="B82" i="2"/>
  <c r="Z81" i="2"/>
  <c r="Y81" i="2"/>
  <c r="X81" i="2"/>
  <c r="W81" i="2"/>
  <c r="V81" i="2"/>
  <c r="U81" i="2"/>
  <c r="T81" i="2"/>
  <c r="S81" i="2"/>
  <c r="R81" i="2"/>
  <c r="Q81" i="2"/>
  <c r="P81" i="2"/>
  <c r="O81" i="2"/>
  <c r="N81" i="2"/>
  <c r="M81" i="2"/>
  <c r="L81" i="2"/>
  <c r="K81" i="2"/>
  <c r="J81" i="2"/>
  <c r="I81" i="2"/>
  <c r="H81" i="2"/>
  <c r="G81" i="2"/>
  <c r="F81" i="2"/>
  <c r="E81" i="2"/>
  <c r="D81" i="2"/>
  <c r="C81" i="2"/>
  <c r="B81" i="2"/>
  <c r="Z80" i="2"/>
  <c r="Y80" i="2"/>
  <c r="X80" i="2"/>
  <c r="W80" i="2"/>
  <c r="V80" i="2"/>
  <c r="U80" i="2"/>
  <c r="T80" i="2"/>
  <c r="S80" i="2"/>
  <c r="R80" i="2"/>
  <c r="Q80" i="2"/>
  <c r="P80" i="2"/>
  <c r="O80" i="2"/>
  <c r="N80" i="2"/>
  <c r="M80" i="2"/>
  <c r="L80" i="2"/>
  <c r="K80" i="2"/>
  <c r="J80" i="2"/>
  <c r="I80" i="2"/>
  <c r="H80" i="2"/>
  <c r="G80" i="2"/>
  <c r="F80" i="2"/>
  <c r="E80" i="2"/>
  <c r="D80" i="2"/>
  <c r="C80" i="2"/>
  <c r="B80" i="2"/>
  <c r="Z79" i="2"/>
  <c r="Y79" i="2"/>
  <c r="X79" i="2"/>
  <c r="W79" i="2"/>
  <c r="V79" i="2"/>
  <c r="U79" i="2"/>
  <c r="T79" i="2"/>
  <c r="S79" i="2"/>
  <c r="R79" i="2"/>
  <c r="Q79" i="2"/>
  <c r="P79" i="2"/>
  <c r="O79" i="2"/>
  <c r="N79" i="2"/>
  <c r="M79" i="2"/>
  <c r="L79" i="2"/>
  <c r="K79" i="2"/>
  <c r="J79" i="2"/>
  <c r="I79" i="2"/>
  <c r="H79" i="2"/>
  <c r="G79" i="2"/>
  <c r="F79" i="2"/>
  <c r="E79" i="2"/>
  <c r="D79" i="2"/>
  <c r="C79" i="2"/>
  <c r="B79" i="2"/>
  <c r="Z78" i="2"/>
  <c r="Y78" i="2"/>
  <c r="X78" i="2"/>
  <c r="W78" i="2"/>
  <c r="V78" i="2"/>
  <c r="U78" i="2"/>
  <c r="T78" i="2"/>
  <c r="S78" i="2"/>
  <c r="R78" i="2"/>
  <c r="Q78" i="2"/>
  <c r="P78" i="2"/>
  <c r="O78" i="2"/>
  <c r="N78" i="2"/>
  <c r="M78" i="2"/>
  <c r="L78" i="2"/>
  <c r="K78" i="2"/>
  <c r="J78" i="2"/>
  <c r="I78" i="2"/>
  <c r="H78" i="2"/>
  <c r="G78" i="2"/>
  <c r="F78" i="2"/>
  <c r="E78" i="2"/>
  <c r="D78" i="2"/>
  <c r="C78" i="2"/>
  <c r="B78" i="2"/>
  <c r="Z77" i="2"/>
  <c r="Y77" i="2"/>
  <c r="X77" i="2"/>
  <c r="W77" i="2"/>
  <c r="V77" i="2"/>
  <c r="U77" i="2"/>
  <c r="T77" i="2"/>
  <c r="S77" i="2"/>
  <c r="R77" i="2"/>
  <c r="Q77" i="2"/>
  <c r="P77" i="2"/>
  <c r="O77" i="2"/>
  <c r="N77" i="2"/>
  <c r="M77" i="2"/>
  <c r="L77" i="2"/>
  <c r="K77" i="2"/>
  <c r="J77" i="2"/>
  <c r="I77" i="2"/>
  <c r="H77" i="2"/>
  <c r="G77" i="2"/>
  <c r="F77" i="2"/>
  <c r="E77" i="2"/>
  <c r="D77" i="2"/>
  <c r="C77" i="2"/>
  <c r="B77" i="2"/>
  <c r="Z76" i="2"/>
  <c r="Y76" i="2"/>
  <c r="X76" i="2"/>
  <c r="W76" i="2"/>
  <c r="V76" i="2"/>
  <c r="U76" i="2"/>
  <c r="T76" i="2"/>
  <c r="S76" i="2"/>
  <c r="R76" i="2"/>
  <c r="Q76" i="2"/>
  <c r="P76" i="2"/>
  <c r="O76" i="2"/>
  <c r="N76" i="2"/>
  <c r="M76" i="2"/>
  <c r="L76" i="2"/>
  <c r="K76" i="2"/>
  <c r="J76" i="2"/>
  <c r="I76" i="2"/>
  <c r="H76" i="2"/>
  <c r="G76" i="2"/>
  <c r="F76" i="2"/>
  <c r="E76" i="2"/>
  <c r="D76" i="2"/>
  <c r="C76" i="2"/>
  <c r="B76" i="2"/>
  <c r="Z75" i="2"/>
  <c r="Y75" i="2"/>
  <c r="X75" i="2"/>
  <c r="W75" i="2"/>
  <c r="V75" i="2"/>
  <c r="U75" i="2"/>
  <c r="T75" i="2"/>
  <c r="S75" i="2"/>
  <c r="R75" i="2"/>
  <c r="Q75" i="2"/>
  <c r="P75" i="2"/>
  <c r="O75" i="2"/>
  <c r="N75" i="2"/>
  <c r="M75" i="2"/>
  <c r="L75" i="2"/>
  <c r="K75" i="2"/>
  <c r="J75" i="2"/>
  <c r="I75" i="2"/>
  <c r="H75" i="2"/>
  <c r="G75" i="2"/>
  <c r="F75" i="2"/>
  <c r="E75" i="2"/>
  <c r="D75" i="2"/>
  <c r="C75" i="2"/>
  <c r="B75" i="2"/>
  <c r="C74" i="2"/>
  <c r="Z70" i="2"/>
  <c r="Y70" i="2"/>
  <c r="X70" i="2"/>
  <c r="W70" i="2"/>
  <c r="V70" i="2"/>
  <c r="U70" i="2"/>
  <c r="T70" i="2"/>
  <c r="S70" i="2"/>
  <c r="R70" i="2"/>
  <c r="Q70" i="2"/>
  <c r="P70" i="2"/>
  <c r="O70" i="2"/>
  <c r="N70" i="2"/>
  <c r="M70" i="2"/>
  <c r="L70" i="2"/>
  <c r="K70" i="2"/>
  <c r="J70" i="2"/>
  <c r="I70" i="2"/>
  <c r="H70" i="2"/>
  <c r="G70" i="2"/>
  <c r="F70" i="2"/>
  <c r="E70" i="2"/>
  <c r="D70" i="2"/>
  <c r="C70" i="2"/>
  <c r="B70" i="2"/>
  <c r="Z68" i="2"/>
  <c r="Y68" i="2"/>
  <c r="X68" i="2"/>
  <c r="W68" i="2"/>
  <c r="V68" i="2"/>
  <c r="U68" i="2"/>
  <c r="T68" i="2"/>
  <c r="S68" i="2"/>
  <c r="R68" i="2"/>
  <c r="Q68" i="2"/>
  <c r="P68" i="2"/>
  <c r="O68" i="2"/>
  <c r="N68" i="2"/>
  <c r="M68" i="2"/>
  <c r="L68" i="2"/>
  <c r="K68" i="2"/>
  <c r="J68" i="2"/>
  <c r="I68" i="2"/>
  <c r="H68" i="2"/>
  <c r="G68" i="2"/>
  <c r="F68" i="2"/>
  <c r="E68" i="2"/>
  <c r="D68" i="2"/>
  <c r="C68" i="2"/>
  <c r="B68" i="2"/>
  <c r="Z67" i="2"/>
  <c r="Y67" i="2"/>
  <c r="X67" i="2"/>
  <c r="W67" i="2"/>
  <c r="V67" i="2"/>
  <c r="U67" i="2"/>
  <c r="T67" i="2"/>
  <c r="S67" i="2"/>
  <c r="R67" i="2"/>
  <c r="Q67" i="2"/>
  <c r="P67" i="2"/>
  <c r="O67" i="2"/>
  <c r="N67" i="2"/>
  <c r="M67" i="2"/>
  <c r="L67" i="2"/>
  <c r="K67" i="2"/>
  <c r="J67" i="2"/>
  <c r="I67" i="2"/>
  <c r="H67" i="2"/>
  <c r="G67" i="2"/>
  <c r="F67" i="2"/>
  <c r="E67" i="2"/>
  <c r="D67" i="2"/>
  <c r="C67" i="2"/>
  <c r="B67" i="2"/>
  <c r="Z66" i="2"/>
  <c r="Y66" i="2"/>
  <c r="X66" i="2"/>
  <c r="W66" i="2"/>
  <c r="V66" i="2"/>
  <c r="U66" i="2"/>
  <c r="T66" i="2"/>
  <c r="S66" i="2"/>
  <c r="R66" i="2"/>
  <c r="Q66" i="2"/>
  <c r="P66" i="2"/>
  <c r="O66" i="2"/>
  <c r="N66" i="2"/>
  <c r="M66" i="2"/>
  <c r="L66" i="2"/>
  <c r="K66" i="2"/>
  <c r="J66" i="2"/>
  <c r="I66" i="2"/>
  <c r="H66" i="2"/>
  <c r="G66" i="2"/>
  <c r="F66" i="2"/>
  <c r="E66" i="2"/>
  <c r="D66" i="2"/>
  <c r="C66" i="2"/>
  <c r="B66" i="2"/>
  <c r="Z65" i="2"/>
  <c r="Y65" i="2"/>
  <c r="X65" i="2"/>
  <c r="W65" i="2"/>
  <c r="V65" i="2"/>
  <c r="U65" i="2"/>
  <c r="T65" i="2"/>
  <c r="S65" i="2"/>
  <c r="R65" i="2"/>
  <c r="Q65" i="2"/>
  <c r="P65" i="2"/>
  <c r="O65" i="2"/>
  <c r="N65" i="2"/>
  <c r="M65" i="2"/>
  <c r="L65" i="2"/>
  <c r="K65" i="2"/>
  <c r="J65" i="2"/>
  <c r="I65" i="2"/>
  <c r="H65" i="2"/>
  <c r="G65" i="2"/>
  <c r="F65" i="2"/>
  <c r="E65" i="2"/>
  <c r="D65" i="2"/>
  <c r="C65" i="2"/>
  <c r="B65" i="2"/>
  <c r="Z63" i="2"/>
  <c r="Y63" i="2"/>
  <c r="X63" i="2"/>
  <c r="W63" i="2"/>
  <c r="V63" i="2"/>
  <c r="U63" i="2"/>
  <c r="T63" i="2"/>
  <c r="S63" i="2"/>
  <c r="R63" i="2"/>
  <c r="Q63" i="2"/>
  <c r="P63" i="2"/>
  <c r="O63" i="2"/>
  <c r="N63" i="2"/>
  <c r="M63" i="2"/>
  <c r="L63" i="2"/>
  <c r="K63" i="2"/>
  <c r="J63" i="2"/>
  <c r="I63" i="2"/>
  <c r="H63" i="2"/>
  <c r="G63" i="2"/>
  <c r="F63" i="2"/>
  <c r="E63" i="2"/>
  <c r="D63" i="2"/>
  <c r="C63" i="2"/>
  <c r="B63" i="2"/>
  <c r="Z62" i="2"/>
  <c r="Y62" i="2"/>
  <c r="X62" i="2"/>
  <c r="W62" i="2"/>
  <c r="V62" i="2"/>
  <c r="U62" i="2"/>
  <c r="T62" i="2"/>
  <c r="S62" i="2"/>
  <c r="R62" i="2"/>
  <c r="Q62" i="2"/>
  <c r="P62" i="2"/>
  <c r="O62" i="2"/>
  <c r="N62" i="2"/>
  <c r="M62" i="2"/>
  <c r="L62" i="2"/>
  <c r="K62" i="2"/>
  <c r="J62" i="2"/>
  <c r="I62" i="2"/>
  <c r="H62" i="2"/>
  <c r="G62" i="2"/>
  <c r="F62" i="2"/>
  <c r="E62" i="2"/>
  <c r="D62" i="2"/>
  <c r="C62" i="2"/>
  <c r="B62" i="2"/>
  <c r="Z60" i="2"/>
  <c r="Y60" i="2"/>
  <c r="X60" i="2"/>
  <c r="W60" i="2"/>
  <c r="V60" i="2"/>
  <c r="U60" i="2"/>
  <c r="T60" i="2"/>
  <c r="S60" i="2"/>
  <c r="R60" i="2"/>
  <c r="Q60" i="2"/>
  <c r="P60" i="2"/>
  <c r="O60" i="2"/>
  <c r="N60" i="2"/>
  <c r="M60" i="2"/>
  <c r="L60" i="2"/>
  <c r="K60" i="2"/>
  <c r="J60" i="2"/>
  <c r="I60" i="2"/>
  <c r="H60" i="2"/>
  <c r="G60" i="2"/>
  <c r="F60" i="2"/>
  <c r="E60" i="2"/>
  <c r="D60" i="2"/>
  <c r="C60" i="2"/>
  <c r="B60" i="2"/>
  <c r="K58" i="2"/>
  <c r="Y52" i="2"/>
  <c r="X52" i="2"/>
  <c r="W52" i="2"/>
  <c r="V52" i="2"/>
  <c r="U52" i="2"/>
  <c r="T52" i="2"/>
  <c r="S52" i="2"/>
  <c r="Q52" i="2"/>
  <c r="P52" i="2"/>
  <c r="O52" i="2"/>
  <c r="N52" i="2"/>
  <c r="M52" i="2"/>
  <c r="L52" i="2"/>
  <c r="K52" i="2"/>
  <c r="I52" i="2"/>
  <c r="H52" i="2"/>
  <c r="G52" i="2"/>
  <c r="F52" i="2"/>
  <c r="E52" i="2"/>
  <c r="D52" i="2"/>
  <c r="C52" i="2"/>
  <c r="R51" i="2"/>
  <c r="Z47" i="2"/>
  <c r="Y47" i="2"/>
  <c r="X47" i="2"/>
  <c r="W47" i="2"/>
  <c r="V47" i="2"/>
  <c r="U47" i="2"/>
  <c r="T47" i="2"/>
  <c r="S47" i="2"/>
  <c r="R47" i="2"/>
  <c r="Q47" i="2"/>
  <c r="P47" i="2"/>
  <c r="O47" i="2"/>
  <c r="N47" i="2"/>
  <c r="M47" i="2"/>
  <c r="L47" i="2"/>
  <c r="K47" i="2"/>
  <c r="J47" i="2"/>
  <c r="I47" i="2"/>
  <c r="H47" i="2"/>
  <c r="G47" i="2"/>
  <c r="F47" i="2"/>
  <c r="E47" i="2"/>
  <c r="D47" i="2"/>
  <c r="C47" i="2"/>
  <c r="B47" i="2"/>
  <c r="O44" i="2"/>
  <c r="Z41" i="2"/>
  <c r="Y41" i="2"/>
  <c r="X41" i="2"/>
  <c r="W41" i="2"/>
  <c r="V41" i="2"/>
  <c r="U41" i="2"/>
  <c r="T41" i="2"/>
  <c r="S41" i="2"/>
  <c r="R41" i="2"/>
  <c r="Q41" i="2"/>
  <c r="P41" i="2"/>
  <c r="O41" i="2"/>
  <c r="N41" i="2"/>
  <c r="M41" i="2"/>
  <c r="L41" i="2"/>
  <c r="K41" i="2"/>
  <c r="J41" i="2"/>
  <c r="I41" i="2"/>
  <c r="H41" i="2"/>
  <c r="G41" i="2"/>
  <c r="F41" i="2"/>
  <c r="E41" i="2"/>
  <c r="D41" i="2"/>
  <c r="C41" i="2"/>
  <c r="B41" i="2"/>
  <c r="Z40" i="2"/>
  <c r="Y40" i="2"/>
  <c r="X40" i="2"/>
  <c r="W40" i="2"/>
  <c r="V40" i="2"/>
  <c r="U40" i="2"/>
  <c r="T40" i="2"/>
  <c r="S40" i="2"/>
  <c r="R40" i="2"/>
  <c r="Q40" i="2"/>
  <c r="P40" i="2"/>
  <c r="O40" i="2"/>
  <c r="N40" i="2"/>
  <c r="M40" i="2"/>
  <c r="L40" i="2"/>
  <c r="K40" i="2"/>
  <c r="J40" i="2"/>
  <c r="I40" i="2"/>
  <c r="H40" i="2"/>
  <c r="G40" i="2"/>
  <c r="F40" i="2"/>
  <c r="E40" i="2"/>
  <c r="D40" i="2"/>
  <c r="C40" i="2"/>
  <c r="B40" i="2"/>
  <c r="Z39" i="2"/>
  <c r="Y39" i="2"/>
  <c r="X39" i="2"/>
  <c r="W39" i="2"/>
  <c r="V39" i="2"/>
  <c r="U39" i="2"/>
  <c r="T39" i="2"/>
  <c r="S39" i="2"/>
  <c r="R39" i="2"/>
  <c r="Q39" i="2"/>
  <c r="P39" i="2"/>
  <c r="O39" i="2"/>
  <c r="N39" i="2"/>
  <c r="M39" i="2"/>
  <c r="L39" i="2"/>
  <c r="K39" i="2"/>
  <c r="J39" i="2"/>
  <c r="I39" i="2"/>
  <c r="H39" i="2"/>
  <c r="G39" i="2"/>
  <c r="F39" i="2"/>
  <c r="E39" i="2"/>
  <c r="D39" i="2"/>
  <c r="C39" i="2"/>
  <c r="B39" i="2"/>
  <c r="Z38" i="2"/>
  <c r="Y38" i="2"/>
  <c r="X38" i="2"/>
  <c r="W38" i="2"/>
  <c r="V38" i="2"/>
  <c r="U38" i="2"/>
  <c r="T38" i="2"/>
  <c r="S38" i="2"/>
  <c r="R38" i="2"/>
  <c r="Q38" i="2"/>
  <c r="P38" i="2"/>
  <c r="O38" i="2"/>
  <c r="N38" i="2"/>
  <c r="M38" i="2"/>
  <c r="L38" i="2"/>
  <c r="K38" i="2"/>
  <c r="J38" i="2"/>
  <c r="I38" i="2"/>
  <c r="H38" i="2"/>
  <c r="G38" i="2"/>
  <c r="F38" i="2"/>
  <c r="E38" i="2"/>
  <c r="D38" i="2"/>
  <c r="C38" i="2"/>
  <c r="B38" i="2"/>
  <c r="Z37" i="2"/>
  <c r="Y37" i="2"/>
  <c r="X37" i="2"/>
  <c r="W37" i="2"/>
  <c r="V37" i="2"/>
  <c r="U37" i="2"/>
  <c r="T37" i="2"/>
  <c r="S37" i="2"/>
  <c r="R37" i="2"/>
  <c r="Q37" i="2"/>
  <c r="P37" i="2"/>
  <c r="O37" i="2"/>
  <c r="N37" i="2"/>
  <c r="M37" i="2"/>
  <c r="L37" i="2"/>
  <c r="K37" i="2"/>
  <c r="J37" i="2"/>
  <c r="I37" i="2"/>
  <c r="H37" i="2"/>
  <c r="G37" i="2"/>
  <c r="F37" i="2"/>
  <c r="E37" i="2"/>
  <c r="D37" i="2"/>
  <c r="C37" i="2"/>
  <c r="B37" i="2"/>
  <c r="Z36" i="2"/>
  <c r="Y36" i="2"/>
  <c r="X36" i="2"/>
  <c r="W36" i="2"/>
  <c r="V36" i="2"/>
  <c r="U36" i="2"/>
  <c r="T36" i="2"/>
  <c r="S36" i="2"/>
  <c r="R36" i="2"/>
  <c r="Q36" i="2"/>
  <c r="P36" i="2"/>
  <c r="O36" i="2"/>
  <c r="N36" i="2"/>
  <c r="M36" i="2"/>
  <c r="L36" i="2"/>
  <c r="K36" i="2"/>
  <c r="J36" i="2"/>
  <c r="I36" i="2"/>
  <c r="H36" i="2"/>
  <c r="G36" i="2"/>
  <c r="F36" i="2"/>
  <c r="E36" i="2"/>
  <c r="D36" i="2"/>
  <c r="C36" i="2"/>
  <c r="B36" i="2"/>
  <c r="Z35" i="2"/>
  <c r="Y35" i="2"/>
  <c r="X35" i="2"/>
  <c r="W35" i="2"/>
  <c r="V35" i="2"/>
  <c r="U35" i="2"/>
  <c r="T35" i="2"/>
  <c r="S35" i="2"/>
  <c r="R35" i="2"/>
  <c r="Q35" i="2"/>
  <c r="P35" i="2"/>
  <c r="O35" i="2"/>
  <c r="N35" i="2"/>
  <c r="M35" i="2"/>
  <c r="L35" i="2"/>
  <c r="K35" i="2"/>
  <c r="J35" i="2"/>
  <c r="I35" i="2"/>
  <c r="H35" i="2"/>
  <c r="G35" i="2"/>
  <c r="F35" i="2"/>
  <c r="E35" i="2"/>
  <c r="D35" i="2"/>
  <c r="C35" i="2"/>
  <c r="B35" i="2"/>
  <c r="Z34" i="2"/>
  <c r="Y34" i="2"/>
  <c r="X34" i="2"/>
  <c r="W34" i="2"/>
  <c r="V34" i="2"/>
  <c r="U34" i="2"/>
  <c r="T34" i="2"/>
  <c r="S34" i="2"/>
  <c r="R34" i="2"/>
  <c r="Q34" i="2"/>
  <c r="P34" i="2"/>
  <c r="O34" i="2"/>
  <c r="N34" i="2"/>
  <c r="M34" i="2"/>
  <c r="L34" i="2"/>
  <c r="K34" i="2"/>
  <c r="J34" i="2"/>
  <c r="I34" i="2"/>
  <c r="H34" i="2"/>
  <c r="G34" i="2"/>
  <c r="F34" i="2"/>
  <c r="E34" i="2"/>
  <c r="D34" i="2"/>
  <c r="C34" i="2"/>
  <c r="B34" i="2"/>
  <c r="Z33" i="2"/>
  <c r="Y33" i="2"/>
  <c r="X33" i="2"/>
  <c r="W33" i="2"/>
  <c r="V33" i="2"/>
  <c r="U33" i="2"/>
  <c r="T33" i="2"/>
  <c r="S33" i="2"/>
  <c r="R33" i="2"/>
  <c r="Q33" i="2"/>
  <c r="P33" i="2"/>
  <c r="O33" i="2"/>
  <c r="N33" i="2"/>
  <c r="M33" i="2"/>
  <c r="L33" i="2"/>
  <c r="K33" i="2"/>
  <c r="J33" i="2"/>
  <c r="I33" i="2"/>
  <c r="H33" i="2"/>
  <c r="G33" i="2"/>
  <c r="F33" i="2"/>
  <c r="E33" i="2"/>
  <c r="D33" i="2"/>
  <c r="C33" i="2"/>
  <c r="B33" i="2"/>
  <c r="Z32" i="2"/>
  <c r="Y32" i="2"/>
  <c r="X32" i="2"/>
  <c r="W32" i="2"/>
  <c r="V32" i="2"/>
  <c r="U32" i="2"/>
  <c r="T32" i="2"/>
  <c r="S32" i="2"/>
  <c r="R32" i="2"/>
  <c r="Q32" i="2"/>
  <c r="P32" i="2"/>
  <c r="O32" i="2"/>
  <c r="N32" i="2"/>
  <c r="M32" i="2"/>
  <c r="L32" i="2"/>
  <c r="K32" i="2"/>
  <c r="J32" i="2"/>
  <c r="I32" i="2"/>
  <c r="H32" i="2"/>
  <c r="G32" i="2"/>
  <c r="F32" i="2"/>
  <c r="E32" i="2"/>
  <c r="D32" i="2"/>
  <c r="C32" i="2"/>
  <c r="B32" i="2"/>
  <c r="Z31" i="2"/>
  <c r="Y31" i="2"/>
  <c r="X31" i="2"/>
  <c r="W31" i="2"/>
  <c r="V31" i="2"/>
  <c r="U31" i="2"/>
  <c r="T31" i="2"/>
  <c r="S31" i="2"/>
  <c r="R31" i="2"/>
  <c r="Q31" i="2"/>
  <c r="P31" i="2"/>
  <c r="O31" i="2"/>
  <c r="N31" i="2"/>
  <c r="M31" i="2"/>
  <c r="L31" i="2"/>
  <c r="K31" i="2"/>
  <c r="J31" i="2"/>
  <c r="I31" i="2"/>
  <c r="H31" i="2"/>
  <c r="G31" i="2"/>
  <c r="F31" i="2"/>
  <c r="E31" i="2"/>
  <c r="D31" i="2"/>
  <c r="C31" i="2"/>
  <c r="B31" i="2"/>
  <c r="Z29" i="2"/>
  <c r="Y29" i="2"/>
  <c r="X29" i="2"/>
  <c r="W29" i="2"/>
  <c r="V29" i="2"/>
  <c r="U29" i="2"/>
  <c r="T29" i="2"/>
  <c r="S29" i="2"/>
  <c r="R29" i="2"/>
  <c r="Q29" i="2"/>
  <c r="P29" i="2"/>
  <c r="O29" i="2"/>
  <c r="N29" i="2"/>
  <c r="M29" i="2"/>
  <c r="L29" i="2"/>
  <c r="K29" i="2"/>
  <c r="J29" i="2"/>
  <c r="I29" i="2"/>
  <c r="H29" i="2"/>
  <c r="G29" i="2"/>
  <c r="F29" i="2"/>
  <c r="E29" i="2"/>
  <c r="D29" i="2"/>
  <c r="C29" i="2"/>
  <c r="B29" i="2"/>
  <c r="Z28" i="2"/>
  <c r="Y28" i="2"/>
  <c r="X28" i="2"/>
  <c r="W28" i="2"/>
  <c r="V28" i="2"/>
  <c r="U28" i="2"/>
  <c r="T28" i="2"/>
  <c r="S28" i="2"/>
  <c r="R28" i="2"/>
  <c r="Q28" i="2"/>
  <c r="P28" i="2"/>
  <c r="O28" i="2"/>
  <c r="N28" i="2"/>
  <c r="M28" i="2"/>
  <c r="L28" i="2"/>
  <c r="K28" i="2"/>
  <c r="J28" i="2"/>
  <c r="I28" i="2"/>
  <c r="H28" i="2"/>
  <c r="G28" i="2"/>
  <c r="F28" i="2"/>
  <c r="E28" i="2"/>
  <c r="D28" i="2"/>
  <c r="C28" i="2"/>
  <c r="B28" i="2"/>
  <c r="U27" i="2"/>
  <c r="T27" i="2"/>
  <c r="S27" i="2"/>
  <c r="R27" i="2"/>
  <c r="Q27" i="2"/>
  <c r="P27" i="2"/>
  <c r="O27" i="2"/>
  <c r="N27" i="2"/>
  <c r="M27" i="2"/>
  <c r="L27" i="2"/>
  <c r="K27" i="2"/>
  <c r="J27" i="2"/>
  <c r="I27" i="2"/>
  <c r="H27" i="2"/>
  <c r="G27" i="2"/>
  <c r="F27" i="2"/>
  <c r="E27" i="2"/>
  <c r="B27" i="2"/>
  <c r="Z17" i="2"/>
  <c r="Y17" i="2"/>
  <c r="X17" i="2"/>
  <c r="W17" i="2"/>
  <c r="V17" i="2"/>
  <c r="U17" i="2"/>
  <c r="T17" i="2"/>
  <c r="S17" i="2"/>
  <c r="R17" i="2"/>
  <c r="Q17" i="2"/>
  <c r="P17" i="2"/>
  <c r="O17" i="2"/>
  <c r="N17" i="2"/>
  <c r="M17" i="2"/>
  <c r="L17" i="2"/>
  <c r="K17" i="2"/>
  <c r="J17" i="2"/>
  <c r="I17" i="2"/>
  <c r="H17" i="2"/>
  <c r="G17" i="2"/>
  <c r="F17" i="2"/>
  <c r="E17" i="2"/>
  <c r="D17" i="2"/>
  <c r="C17" i="2"/>
  <c r="B17" i="2"/>
  <c r="Z16" i="2"/>
  <c r="Y16" i="2"/>
  <c r="X16" i="2"/>
  <c r="W16" i="2"/>
  <c r="V16" i="2"/>
  <c r="U16" i="2"/>
  <c r="T16" i="2"/>
  <c r="S16" i="2"/>
  <c r="R16" i="2"/>
  <c r="Q16" i="2"/>
  <c r="P16" i="2"/>
  <c r="O16" i="2"/>
  <c r="N16" i="2"/>
  <c r="M16" i="2"/>
  <c r="L16" i="2"/>
  <c r="K16" i="2"/>
  <c r="J16" i="2"/>
  <c r="I16" i="2"/>
  <c r="H16" i="2"/>
  <c r="G16" i="2"/>
  <c r="F16" i="2"/>
  <c r="E16" i="2"/>
  <c r="D16" i="2"/>
  <c r="C16" i="2"/>
  <c r="B16" i="2"/>
  <c r="Z15" i="2"/>
  <c r="Y15" i="2"/>
  <c r="X15" i="2"/>
  <c r="W15" i="2"/>
  <c r="V15" i="2"/>
  <c r="U15" i="2"/>
  <c r="T15" i="2"/>
  <c r="S15" i="2"/>
  <c r="R15" i="2"/>
  <c r="Q15" i="2"/>
  <c r="P15" i="2"/>
  <c r="O15" i="2"/>
  <c r="N15" i="2"/>
  <c r="M15" i="2"/>
  <c r="L15" i="2"/>
  <c r="K15" i="2"/>
  <c r="J15" i="2"/>
  <c r="I15" i="2"/>
  <c r="H15" i="2"/>
  <c r="G15" i="2"/>
  <c r="F15" i="2"/>
  <c r="E15" i="2"/>
  <c r="D15" i="2"/>
  <c r="C15" i="2"/>
  <c r="B15" i="2"/>
  <c r="Z14" i="2"/>
  <c r="Y14" i="2"/>
  <c r="X14" i="2"/>
  <c r="W14" i="2"/>
  <c r="V14" i="2"/>
  <c r="U14" i="2"/>
  <c r="T14" i="2"/>
  <c r="S14" i="2"/>
  <c r="R14" i="2"/>
  <c r="Q14" i="2"/>
  <c r="P14" i="2"/>
  <c r="O14" i="2"/>
  <c r="N14" i="2"/>
  <c r="M14" i="2"/>
  <c r="L14" i="2"/>
  <c r="K14" i="2"/>
  <c r="J14" i="2"/>
  <c r="I14" i="2"/>
  <c r="H14" i="2"/>
  <c r="G14" i="2"/>
  <c r="F14" i="2"/>
  <c r="E14" i="2"/>
  <c r="D14" i="2"/>
  <c r="C14" i="2"/>
  <c r="B14" i="2"/>
  <c r="Z13" i="2"/>
  <c r="Y13" i="2"/>
  <c r="X13" i="2"/>
  <c r="W13" i="2"/>
  <c r="V13" i="2"/>
  <c r="U13" i="2"/>
  <c r="T13" i="2"/>
  <c r="S13" i="2"/>
  <c r="R13" i="2"/>
  <c r="Q13" i="2"/>
  <c r="P13" i="2"/>
  <c r="O13" i="2"/>
  <c r="N13" i="2"/>
  <c r="M13" i="2"/>
  <c r="L13" i="2"/>
  <c r="K13" i="2"/>
  <c r="J13" i="2"/>
  <c r="I13" i="2"/>
  <c r="H13" i="2"/>
  <c r="G13" i="2"/>
  <c r="F13" i="2"/>
  <c r="E13" i="2"/>
  <c r="D13" i="2"/>
  <c r="C13" i="2"/>
  <c r="B13" i="2"/>
  <c r="Z12" i="2"/>
  <c r="Y12" i="2"/>
  <c r="X12" i="2"/>
  <c r="W12" i="2"/>
  <c r="V12" i="2"/>
  <c r="U12" i="2"/>
  <c r="T12" i="2"/>
  <c r="S12" i="2"/>
  <c r="R12" i="2"/>
  <c r="Q12" i="2"/>
  <c r="P12" i="2"/>
  <c r="O12" i="2"/>
  <c r="N12" i="2"/>
  <c r="M12" i="2"/>
  <c r="L12" i="2"/>
  <c r="K12" i="2"/>
  <c r="J12" i="2"/>
  <c r="I12" i="2"/>
  <c r="H12" i="2"/>
  <c r="G12" i="2"/>
  <c r="F12" i="2"/>
  <c r="E12" i="2"/>
  <c r="D12" i="2"/>
  <c r="C12" i="2"/>
  <c r="B12" i="2"/>
  <c r="Z9" i="2"/>
  <c r="Y9" i="2"/>
  <c r="X9" i="2"/>
  <c r="W9" i="2"/>
  <c r="V9" i="2"/>
  <c r="U9" i="2"/>
  <c r="T9" i="2"/>
  <c r="S9" i="2"/>
  <c r="R9" i="2"/>
  <c r="Q9" i="2"/>
  <c r="P9" i="2"/>
  <c r="O9" i="2"/>
  <c r="N9" i="2"/>
  <c r="M9" i="2"/>
  <c r="L9" i="2"/>
  <c r="K9" i="2"/>
  <c r="J9" i="2"/>
  <c r="I9" i="2"/>
  <c r="H9" i="2"/>
  <c r="G9" i="2"/>
  <c r="F9" i="2"/>
  <c r="E9" i="2"/>
  <c r="C9" i="2"/>
  <c r="Z8" i="2"/>
  <c r="Y8" i="2"/>
  <c r="X8" i="2"/>
  <c r="W8" i="2"/>
  <c r="V8" i="2"/>
  <c r="U8" i="2"/>
  <c r="T8" i="2"/>
  <c r="S8" i="2"/>
  <c r="R8" i="2"/>
  <c r="Q8" i="2"/>
  <c r="P8" i="2"/>
  <c r="O8" i="2"/>
  <c r="N8" i="2"/>
  <c r="M8" i="2"/>
  <c r="L8" i="2"/>
  <c r="K8" i="2"/>
  <c r="J8" i="2"/>
  <c r="I8" i="2"/>
  <c r="H8" i="2"/>
  <c r="G8" i="2"/>
  <c r="F8" i="2"/>
  <c r="E8" i="2"/>
  <c r="B8" i="2"/>
  <c r="Z7" i="2"/>
  <c r="Y7" i="2"/>
  <c r="X7" i="2"/>
  <c r="W7" i="2"/>
  <c r="V7" i="2"/>
  <c r="U7" i="2"/>
  <c r="T7" i="2"/>
  <c r="S7" i="2"/>
  <c r="R7" i="2"/>
  <c r="Q7" i="2"/>
  <c r="P7" i="2"/>
  <c r="O7" i="2"/>
  <c r="N7" i="2"/>
  <c r="M7" i="2"/>
  <c r="L7" i="2"/>
  <c r="K7" i="2"/>
  <c r="J7" i="2"/>
  <c r="I7" i="2"/>
  <c r="H7" i="2"/>
  <c r="G7" i="2"/>
  <c r="F7" i="2"/>
  <c r="E7" i="2"/>
  <c r="D7" i="2"/>
  <c r="B7" i="2"/>
  <c r="Z3" i="2"/>
  <c r="Y3" i="2"/>
  <c r="X3" i="2"/>
  <c r="W3" i="2"/>
  <c r="V3" i="2"/>
  <c r="U3" i="2"/>
  <c r="T3" i="2"/>
  <c r="S3" i="2"/>
  <c r="R3" i="2"/>
  <c r="Q3" i="2"/>
  <c r="P3" i="2"/>
  <c r="O3" i="2"/>
  <c r="N3" i="2"/>
  <c r="M3" i="2"/>
  <c r="L3" i="2"/>
  <c r="K3" i="2"/>
  <c r="J3" i="2"/>
  <c r="I3" i="2"/>
  <c r="H3" i="2"/>
  <c r="G3" i="2"/>
  <c r="F3" i="2"/>
  <c r="E3" i="2"/>
  <c r="Y2" i="2"/>
  <c r="W2" i="2"/>
  <c r="V2" i="2"/>
  <c r="T2" i="2"/>
  <c r="Q2" i="2"/>
  <c r="O2" i="2"/>
  <c r="N2" i="2"/>
  <c r="L2" i="2"/>
  <c r="I2" i="2"/>
  <c r="G2" i="2"/>
  <c r="F2" i="2"/>
  <c r="C27" i="2" l="1"/>
  <c r="C8" i="2"/>
  <c r="C7" i="2"/>
  <c r="C3" i="2"/>
  <c r="D9" i="2"/>
  <c r="B3" i="2"/>
  <c r="D27" i="2"/>
  <c r="B9" i="2"/>
  <c r="D3" i="2"/>
  <c r="D8" i="2"/>
  <c r="B52" i="2"/>
  <c r="J52" i="2"/>
  <c r="R52" i="2"/>
  <c r="A7" i="19"/>
  <c r="A7" i="24"/>
  <c r="A8" i="19"/>
  <c r="A8" i="24"/>
  <c r="A5" i="19"/>
  <c r="A5" i="24"/>
  <c r="A4" i="19"/>
  <c r="A4" i="24"/>
  <c r="A3" i="19"/>
  <c r="A3" i="24"/>
  <c r="A6" i="19"/>
  <c r="M29" i="6"/>
  <c r="L29" i="6"/>
  <c r="AA38" i="3"/>
  <c r="Z288" i="19" s="1"/>
  <c r="W48" i="3"/>
  <c r="V289" i="19" s="1"/>
  <c r="P48" i="2"/>
  <c r="Y38" i="3"/>
  <c r="X288" i="19" s="1"/>
  <c r="G74" i="2"/>
  <c r="H48" i="3"/>
  <c r="G289" i="19" s="1"/>
  <c r="O74" i="2"/>
  <c r="P48" i="3"/>
  <c r="O289" i="19" s="1"/>
  <c r="W74" i="2"/>
  <c r="X48" i="3"/>
  <c r="W289" i="19" s="1"/>
  <c r="C44" i="2"/>
  <c r="D12" i="3"/>
  <c r="C286" i="19" s="1"/>
  <c r="K44" i="2"/>
  <c r="L12" i="3"/>
  <c r="K286" i="19" s="1"/>
  <c r="S44" i="2"/>
  <c r="T12" i="3"/>
  <c r="S286" i="19" s="1"/>
  <c r="J38" i="3"/>
  <c r="I288" i="19" s="1"/>
  <c r="Z38" i="3"/>
  <c r="Y288" i="19" s="1"/>
  <c r="H74" i="2"/>
  <c r="I48" i="3"/>
  <c r="H289" i="19" s="1"/>
  <c r="P74" i="2"/>
  <c r="Q48" i="3"/>
  <c r="P289" i="19" s="1"/>
  <c r="X74" i="2"/>
  <c r="Y48" i="3"/>
  <c r="X289" i="19" s="1"/>
  <c r="D44" i="2"/>
  <c r="E12" i="3"/>
  <c r="D286" i="19" s="1"/>
  <c r="L44" i="2"/>
  <c r="M12" i="3"/>
  <c r="L286" i="19" s="1"/>
  <c r="T44" i="2"/>
  <c r="U12" i="3"/>
  <c r="T286" i="19" s="1"/>
  <c r="B74" i="2"/>
  <c r="C48" i="3"/>
  <c r="B289" i="19" s="1"/>
  <c r="F44" i="2"/>
  <c r="G12" i="3"/>
  <c r="F286" i="19" s="1"/>
  <c r="N44" i="2"/>
  <c r="O12" i="3"/>
  <c r="N286" i="19" s="1"/>
  <c r="V44" i="2"/>
  <c r="W12" i="3"/>
  <c r="V286" i="19" s="1"/>
  <c r="I74" i="2"/>
  <c r="J48" i="3"/>
  <c r="I289" i="19" s="1"/>
  <c r="E44" i="2"/>
  <c r="F12" i="3"/>
  <c r="E286" i="19" s="1"/>
  <c r="J74" i="2"/>
  <c r="K48" i="3"/>
  <c r="J289" i="19" s="1"/>
  <c r="Z74" i="2"/>
  <c r="AA48" i="3"/>
  <c r="Z289" i="19" s="1"/>
  <c r="E38" i="3"/>
  <c r="D288" i="19" s="1"/>
  <c r="D48" i="3"/>
  <c r="C289" i="19" s="1"/>
  <c r="K74" i="2"/>
  <c r="L48" i="3"/>
  <c r="K289" i="19" s="1"/>
  <c r="T48" i="3"/>
  <c r="S289" i="19" s="1"/>
  <c r="G44" i="2"/>
  <c r="H12" i="3"/>
  <c r="G286" i="19" s="1"/>
  <c r="P12" i="3"/>
  <c r="O286" i="19" s="1"/>
  <c r="W44" i="2"/>
  <c r="X12" i="3"/>
  <c r="W286" i="19" s="1"/>
  <c r="Y74" i="2"/>
  <c r="Z48" i="3"/>
  <c r="Y289" i="19" s="1"/>
  <c r="U44" i="2"/>
  <c r="V12" i="3"/>
  <c r="U286" i="19" s="1"/>
  <c r="D74" i="2"/>
  <c r="E48" i="3"/>
  <c r="D289" i="19" s="1"/>
  <c r="L74" i="2"/>
  <c r="M48" i="3"/>
  <c r="L289" i="19" s="1"/>
  <c r="U48" i="3"/>
  <c r="T289" i="19" s="1"/>
  <c r="H44" i="2"/>
  <c r="I12" i="3"/>
  <c r="H286" i="19" s="1"/>
  <c r="P44" i="2"/>
  <c r="Q12" i="3"/>
  <c r="P286" i="19" s="1"/>
  <c r="X44" i="2"/>
  <c r="Y12" i="3"/>
  <c r="X286" i="19" s="1"/>
  <c r="Q74" i="2"/>
  <c r="R48" i="3"/>
  <c r="Q289" i="19" s="1"/>
  <c r="M44" i="2"/>
  <c r="N12" i="3"/>
  <c r="M286" i="19" s="1"/>
  <c r="L38" i="3"/>
  <c r="K288" i="19" s="1"/>
  <c r="R74" i="2"/>
  <c r="S48" i="3"/>
  <c r="R289" i="19" s="1"/>
  <c r="W38" i="3"/>
  <c r="V288" i="19" s="1"/>
  <c r="E74" i="2"/>
  <c r="F48" i="3"/>
  <c r="E289" i="19" s="1"/>
  <c r="M74" i="2"/>
  <c r="N48" i="3"/>
  <c r="M289" i="19" s="1"/>
  <c r="U74" i="2"/>
  <c r="V48" i="3"/>
  <c r="U289" i="19" s="1"/>
  <c r="I44" i="2"/>
  <c r="J12" i="3"/>
  <c r="I286" i="19" s="1"/>
  <c r="Q44" i="2"/>
  <c r="R12" i="3"/>
  <c r="Q286" i="19" s="1"/>
  <c r="Y44" i="2"/>
  <c r="Z12" i="3"/>
  <c r="Y286" i="19" s="1"/>
  <c r="X38" i="3"/>
  <c r="W288" i="19" s="1"/>
  <c r="F74" i="2"/>
  <c r="G48" i="3"/>
  <c r="F289" i="19" s="1"/>
  <c r="N74" i="2"/>
  <c r="O48" i="3"/>
  <c r="N289" i="19" s="1"/>
  <c r="B44" i="2"/>
  <c r="C12" i="3"/>
  <c r="B286" i="19" s="1"/>
  <c r="J44" i="2"/>
  <c r="K12" i="3"/>
  <c r="J286" i="19" s="1"/>
  <c r="R44" i="2"/>
  <c r="S12" i="3"/>
  <c r="R286" i="19" s="1"/>
  <c r="AA12" i="3"/>
  <c r="Z286" i="19" s="1"/>
  <c r="J25" i="3"/>
  <c r="I287" i="19" s="1"/>
  <c r="R25" i="3"/>
  <c r="Q287" i="19" s="1"/>
  <c r="AA25" i="3"/>
  <c r="Z287" i="19" s="1"/>
  <c r="B25" i="2"/>
  <c r="C38" i="3"/>
  <c r="B288" i="19" s="1"/>
  <c r="J25" i="2"/>
  <c r="K38" i="3"/>
  <c r="J288" i="19" s="1"/>
  <c r="R25" i="2"/>
  <c r="S38" i="3"/>
  <c r="R288" i="19" s="1"/>
  <c r="C25" i="2"/>
  <c r="D38" i="3"/>
  <c r="C288" i="19" s="1"/>
  <c r="S25" i="2"/>
  <c r="T38" i="3"/>
  <c r="S288" i="19" s="1"/>
  <c r="L25" i="2"/>
  <c r="M38" i="3"/>
  <c r="L288" i="19" s="1"/>
  <c r="T25" i="2"/>
  <c r="U38" i="3"/>
  <c r="T288" i="19" s="1"/>
  <c r="P25" i="2"/>
  <c r="Q38" i="3"/>
  <c r="P288" i="19" s="1"/>
  <c r="Q25" i="2"/>
  <c r="R38" i="3"/>
  <c r="Q288" i="19" s="1"/>
  <c r="I25" i="2"/>
  <c r="E25" i="2"/>
  <c r="F38" i="3"/>
  <c r="E288" i="19" s="1"/>
  <c r="M25" i="2"/>
  <c r="N38" i="3"/>
  <c r="M288" i="19" s="1"/>
  <c r="U25" i="2"/>
  <c r="V38" i="3"/>
  <c r="U288" i="19" s="1"/>
  <c r="H25" i="2"/>
  <c r="I38" i="3"/>
  <c r="H288" i="19" s="1"/>
  <c r="F25" i="2"/>
  <c r="G38" i="3"/>
  <c r="F288" i="19" s="1"/>
  <c r="N25" i="2"/>
  <c r="O38" i="3"/>
  <c r="N288" i="19" s="1"/>
  <c r="G25" i="2"/>
  <c r="H38" i="3"/>
  <c r="G288" i="19" s="1"/>
  <c r="O25" i="2"/>
  <c r="P38" i="3"/>
  <c r="O288" i="19" s="1"/>
  <c r="D55" i="2"/>
  <c r="E25" i="3"/>
  <c r="D287" i="19" s="1"/>
  <c r="U55" i="2"/>
  <c r="V25" i="3"/>
  <c r="U287" i="19" s="1"/>
  <c r="F55" i="2"/>
  <c r="G25" i="3"/>
  <c r="F287" i="19" s="1"/>
  <c r="N55" i="2"/>
  <c r="O25" i="3"/>
  <c r="N287" i="19" s="1"/>
  <c r="V55" i="2"/>
  <c r="W25" i="3"/>
  <c r="V287" i="19" s="1"/>
  <c r="G55" i="2"/>
  <c r="H25" i="3"/>
  <c r="G287" i="19" s="1"/>
  <c r="O55" i="2"/>
  <c r="P25" i="3"/>
  <c r="O287" i="19" s="1"/>
  <c r="W55" i="2"/>
  <c r="X25" i="3"/>
  <c r="W287" i="19" s="1"/>
  <c r="M55" i="2"/>
  <c r="N25" i="3"/>
  <c r="M287" i="19" s="1"/>
  <c r="H55" i="2"/>
  <c r="I25" i="3"/>
  <c r="H287" i="19" s="1"/>
  <c r="P55" i="2"/>
  <c r="Q25" i="3"/>
  <c r="P287" i="19" s="1"/>
  <c r="X55" i="2"/>
  <c r="Y25" i="3"/>
  <c r="X287" i="19" s="1"/>
  <c r="Y55" i="2"/>
  <c r="Z25" i="3"/>
  <c r="Y287" i="19" s="1"/>
  <c r="L55" i="2"/>
  <c r="M25" i="3"/>
  <c r="L287" i="19" s="1"/>
  <c r="B55" i="2"/>
  <c r="C25" i="3"/>
  <c r="B287" i="19" s="1"/>
  <c r="J55" i="2"/>
  <c r="K25" i="3"/>
  <c r="J287" i="19" s="1"/>
  <c r="R55" i="2"/>
  <c r="S25" i="3"/>
  <c r="R287" i="19" s="1"/>
  <c r="T55" i="2"/>
  <c r="U25" i="3"/>
  <c r="T287" i="19" s="1"/>
  <c r="E55" i="2"/>
  <c r="F25" i="3"/>
  <c r="E287" i="19" s="1"/>
  <c r="C55" i="2"/>
  <c r="D25" i="3"/>
  <c r="C287" i="19" s="1"/>
  <c r="K55" i="2"/>
  <c r="L25" i="3"/>
  <c r="K287" i="19" s="1"/>
  <c r="S55" i="2"/>
  <c r="T25" i="3"/>
  <c r="S287" i="19" s="1"/>
  <c r="O6" i="2"/>
  <c r="G6" i="2"/>
  <c r="K4" i="2"/>
  <c r="N64" i="2"/>
  <c r="AL2" i="11"/>
  <c r="A2" i="4" s="1"/>
  <c r="Z6" i="2"/>
  <c r="J6" i="2"/>
  <c r="B20" i="2"/>
  <c r="B24" i="2"/>
  <c r="B21" i="2"/>
  <c r="B56" i="2"/>
  <c r="B73" i="2"/>
  <c r="B72" i="2"/>
  <c r="B71" i="2"/>
  <c r="L4" i="2"/>
  <c r="V11" i="2"/>
  <c r="N19" i="2"/>
  <c r="H6" i="2"/>
  <c r="AL36" i="11"/>
  <c r="A4" i="8" s="1"/>
  <c r="A14" i="8" s="1"/>
  <c r="G22" i="2"/>
  <c r="I6" i="2"/>
  <c r="Q48" i="2"/>
  <c r="Y6" i="2"/>
  <c r="W6" i="2"/>
  <c r="M46" i="2"/>
  <c r="Q72" i="2"/>
  <c r="F53" i="2"/>
  <c r="F48" i="2"/>
  <c r="X6" i="2"/>
  <c r="U46" i="2"/>
  <c r="E4" i="2"/>
  <c r="W61" i="2"/>
  <c r="V4" i="2"/>
  <c r="F4" i="2"/>
  <c r="B48" i="2"/>
  <c r="R48" i="2"/>
  <c r="J30" i="2"/>
  <c r="J22" i="2"/>
  <c r="N46" i="2"/>
  <c r="O22" i="2"/>
  <c r="A2" i="8"/>
  <c r="A12" i="8" s="1"/>
  <c r="A6" i="8"/>
  <c r="A16" i="8" s="1"/>
  <c r="A3" i="8"/>
  <c r="A13" i="8" s="1"/>
  <c r="A7" i="8"/>
  <c r="A17" i="8" s="1"/>
  <c r="A8" i="8"/>
  <c r="A18" i="8" s="1"/>
  <c r="A5" i="8"/>
  <c r="A55" i="3" s="1"/>
  <c r="B55" i="3" s="1"/>
  <c r="A9" i="8"/>
  <c r="A59" i="3" s="1"/>
  <c r="B59" i="3" s="1"/>
  <c r="A5" i="6"/>
  <c r="A16" i="6" s="1"/>
  <c r="A9" i="6"/>
  <c r="A20" i="6" s="1"/>
  <c r="A2" i="6"/>
  <c r="A29" i="3" s="1"/>
  <c r="B29" i="3" s="1"/>
  <c r="A6" i="6"/>
  <c r="A17" i="6" s="1"/>
  <c r="A10" i="6"/>
  <c r="A37" i="3" s="1"/>
  <c r="B37" i="3" s="1"/>
  <c r="A8" i="6"/>
  <c r="A35" i="3" s="1"/>
  <c r="B35" i="3" s="1"/>
  <c r="R61" i="2"/>
  <c r="M72" i="2"/>
  <c r="G61" i="2"/>
  <c r="V19" i="2"/>
  <c r="L19" i="2"/>
  <c r="D64" i="2"/>
  <c r="Q61" i="2"/>
  <c r="Y61" i="2"/>
  <c r="I61" i="2"/>
  <c r="Q53" i="2"/>
  <c r="K10" i="2"/>
  <c r="S10" i="2"/>
  <c r="L10" i="2"/>
  <c r="T10" i="2"/>
  <c r="D10" i="2"/>
  <c r="G46" i="2"/>
  <c r="P46" i="2"/>
  <c r="Q46" i="2"/>
  <c r="J46" i="2"/>
  <c r="R46" i="2"/>
  <c r="C46" i="2"/>
  <c r="S4" i="2"/>
  <c r="D46" i="2"/>
  <c r="T46" i="2"/>
  <c r="N48" i="2"/>
  <c r="O46" i="2"/>
  <c r="W46" i="2"/>
  <c r="H46" i="2"/>
  <c r="X46" i="2"/>
  <c r="I46" i="2"/>
  <c r="Y46" i="2"/>
  <c r="U48" i="2"/>
  <c r="B46" i="2"/>
  <c r="Z46" i="2"/>
  <c r="V48" i="2"/>
  <c r="M48" i="2"/>
  <c r="E48" i="2"/>
  <c r="S6" i="2"/>
  <c r="T6" i="2"/>
  <c r="C6" i="2"/>
  <c r="L6" i="2"/>
  <c r="K48" i="2"/>
  <c r="D6" i="2"/>
  <c r="Z10" i="2"/>
  <c r="Z44" i="2"/>
  <c r="C10" i="2"/>
  <c r="A3" i="4"/>
  <c r="A4" i="4"/>
  <c r="A5" i="4"/>
  <c r="A6" i="4"/>
  <c r="A7" i="4"/>
  <c r="A8" i="4"/>
  <c r="A9" i="4"/>
  <c r="A2" i="5"/>
  <c r="A13" i="5" s="1"/>
  <c r="A3" i="5"/>
  <c r="A14" i="5" s="1"/>
  <c r="A4" i="5"/>
  <c r="A15" i="5" s="1"/>
  <c r="A5" i="5"/>
  <c r="A16" i="5" s="1"/>
  <c r="A7" i="5"/>
  <c r="A18" i="5" s="1"/>
  <c r="A8" i="5"/>
  <c r="A19" i="5" s="1"/>
  <c r="A9" i="5"/>
  <c r="A20" i="5" s="1"/>
  <c r="A10" i="5"/>
  <c r="A21" i="5" s="1"/>
  <c r="A9" i="19"/>
  <c r="A5" i="7"/>
  <c r="A6" i="7"/>
  <c r="A7" i="7"/>
  <c r="N30" i="2"/>
  <c r="O19" i="2"/>
  <c r="R72" i="2"/>
  <c r="Z72" i="2"/>
  <c r="D30" i="2"/>
  <c r="T72" i="2"/>
  <c r="F22" i="2"/>
  <c r="L30" i="2"/>
  <c r="Y72" i="2"/>
  <c r="I72" i="2"/>
  <c r="F61" i="2"/>
  <c r="Y19" i="2"/>
  <c r="S30" i="2"/>
  <c r="K30" i="2"/>
  <c r="S19" i="2"/>
  <c r="K22" i="2"/>
  <c r="F30" i="2"/>
  <c r="I53" i="2"/>
  <c r="C19" i="2"/>
  <c r="G30" i="2"/>
  <c r="V30" i="2"/>
  <c r="W30" i="2"/>
  <c r="C22" i="2"/>
  <c r="S22" i="2"/>
  <c r="K19" i="2"/>
  <c r="C30" i="2"/>
  <c r="Y53" i="2"/>
  <c r="R64" i="2"/>
  <c r="E30" i="2"/>
  <c r="U72" i="2"/>
  <c r="G53" i="2"/>
  <c r="O11" i="2"/>
  <c r="W53" i="2"/>
  <c r="H64" i="2"/>
  <c r="T11" i="2"/>
  <c r="D11" i="2"/>
  <c r="H72" i="2"/>
  <c r="P72" i="2"/>
  <c r="X72" i="2"/>
  <c r="M61" i="2"/>
  <c r="M64" i="2"/>
  <c r="U22" i="2"/>
  <c r="E19" i="2"/>
  <c r="M53" i="2"/>
  <c r="E64" i="2"/>
  <c r="U19" i="2"/>
  <c r="E53" i="2"/>
  <c r="U53" i="2"/>
  <c r="X61" i="2"/>
  <c r="P19" i="2"/>
  <c r="Q19" i="2"/>
  <c r="P22" i="2"/>
  <c r="I19" i="2"/>
  <c r="H19" i="2"/>
  <c r="N11" i="2"/>
  <c r="C53" i="2"/>
  <c r="L11" i="2"/>
  <c r="T22" i="2"/>
  <c r="T19" i="2"/>
  <c r="L22" i="2"/>
  <c r="D19" i="2"/>
  <c r="B30" i="2"/>
  <c r="B22" i="2"/>
  <c r="P53" i="2"/>
  <c r="H53" i="2"/>
  <c r="X11" i="2"/>
  <c r="S53" i="2"/>
  <c r="K53" i="2"/>
  <c r="B53" i="2"/>
  <c r="J53" i="2"/>
  <c r="R53" i="2"/>
  <c r="Z53" i="2"/>
  <c r="M88" i="2"/>
  <c r="B19" i="2"/>
  <c r="J19" i="2"/>
  <c r="R19" i="2"/>
  <c r="Z19" i="2"/>
  <c r="I22" i="2"/>
  <c r="Q22" i="2"/>
  <c r="A10" i="19" l="1"/>
  <c r="A10" i="24"/>
  <c r="S89" i="2"/>
  <c r="R88" i="2"/>
  <c r="O89" i="2"/>
  <c r="L89" i="2"/>
  <c r="W88" i="2"/>
  <c r="V89" i="2"/>
  <c r="A14" i="6"/>
  <c r="L25" i="6"/>
  <c r="M18" i="7"/>
  <c r="L18" i="7"/>
  <c r="M20" i="7"/>
  <c r="L20" i="7"/>
  <c r="M19" i="7"/>
  <c r="L19" i="7"/>
  <c r="M21" i="7"/>
  <c r="L21" i="7"/>
  <c r="M26" i="6"/>
  <c r="L26" i="6"/>
  <c r="M25" i="6"/>
  <c r="M28" i="5"/>
  <c r="L28" i="5"/>
  <c r="H88" i="2"/>
  <c r="A17" i="5"/>
  <c r="A34" i="3"/>
  <c r="B34" i="3" s="1"/>
  <c r="A15" i="6"/>
  <c r="A30" i="3"/>
  <c r="B30" i="3" s="1"/>
  <c r="A54" i="3"/>
  <c r="B54" i="3" s="1"/>
  <c r="G88" i="2"/>
  <c r="J88" i="2"/>
  <c r="Y88" i="2"/>
  <c r="X88" i="2"/>
  <c r="N89" i="2"/>
  <c r="W89" i="2"/>
  <c r="A32" i="3"/>
  <c r="B32" i="3" s="1"/>
  <c r="A56" i="3"/>
  <c r="B56" i="3" s="1"/>
  <c r="A58" i="3"/>
  <c r="B58" i="3" s="1"/>
  <c r="A53" i="3"/>
  <c r="B53" i="3" s="1"/>
  <c r="A52" i="3"/>
  <c r="B52" i="3" s="1"/>
  <c r="A31" i="3"/>
  <c r="B31" i="3" s="1"/>
  <c r="V88" i="2"/>
  <c r="F89" i="2"/>
  <c r="Q89" i="2"/>
  <c r="A13" i="6"/>
  <c r="A57" i="3"/>
  <c r="B57" i="3" s="1"/>
  <c r="A33" i="3"/>
  <c r="B33" i="3" s="1"/>
  <c r="A18" i="6"/>
  <c r="A36" i="3"/>
  <c r="B36" i="3" s="1"/>
  <c r="AL42" i="11"/>
  <c r="A19" i="8"/>
  <c r="A15" i="8"/>
  <c r="A19" i="6"/>
  <c r="A21" i="6"/>
  <c r="D89" i="2"/>
  <c r="G89" i="2"/>
  <c r="J89" i="2"/>
  <c r="T89" i="2"/>
  <c r="C89" i="2"/>
  <c r="I89" i="2"/>
  <c r="B89" i="2"/>
  <c r="K89" i="2"/>
  <c r="Z88" i="2"/>
  <c r="A12" i="4"/>
  <c r="A4" i="3"/>
  <c r="B4" i="3" s="1"/>
  <c r="A15" i="7"/>
  <c r="A47" i="3"/>
  <c r="B47" i="3" s="1"/>
  <c r="A14" i="7"/>
  <c r="A46" i="3"/>
  <c r="B46" i="3" s="1"/>
  <c r="A13" i="7"/>
  <c r="A45" i="3"/>
  <c r="B45" i="3" s="1"/>
  <c r="A12" i="7"/>
  <c r="A44" i="3"/>
  <c r="B44" i="3" s="1"/>
  <c r="A11" i="7"/>
  <c r="A43" i="3"/>
  <c r="B43" i="3" s="1"/>
  <c r="A10" i="7"/>
  <c r="A42" i="3"/>
  <c r="B42" i="3" s="1"/>
  <c r="A24" i="3"/>
  <c r="B24" i="3" s="1"/>
  <c r="A23" i="3"/>
  <c r="B23" i="3" s="1"/>
  <c r="A22" i="3"/>
  <c r="B22" i="3" s="1"/>
  <c r="A21" i="3"/>
  <c r="B21" i="3" s="1"/>
  <c r="A20" i="3"/>
  <c r="B20" i="3" s="1"/>
  <c r="A19" i="3"/>
  <c r="B19" i="3" s="1"/>
  <c r="A18" i="3"/>
  <c r="B18" i="3" s="1"/>
  <c r="A17" i="3"/>
  <c r="B17" i="3" s="1"/>
  <c r="A16" i="3"/>
  <c r="B16" i="3" s="1"/>
  <c r="A19" i="4"/>
  <c r="A11" i="3"/>
  <c r="B11" i="3" s="1"/>
  <c r="A18" i="4"/>
  <c r="A10" i="3"/>
  <c r="B10" i="3" s="1"/>
  <c r="A17" i="4"/>
  <c r="A9" i="3"/>
  <c r="B9" i="3" s="1"/>
  <c r="A16" i="4"/>
  <c r="A8" i="3"/>
  <c r="B8" i="3" s="1"/>
  <c r="A15" i="4"/>
  <c r="A7" i="3"/>
  <c r="B7" i="3" s="1"/>
  <c r="A14" i="4"/>
  <c r="A6" i="3"/>
  <c r="B6" i="3" s="1"/>
  <c r="A13" i="4"/>
  <c r="A5" i="3"/>
  <c r="B5" i="3" s="1"/>
  <c r="F88" i="2"/>
  <c r="O88" i="2"/>
  <c r="N88" i="2"/>
  <c r="S88" i="2"/>
  <c r="Y89" i="2"/>
  <c r="Z89" i="2"/>
  <c r="K88" i="2"/>
  <c r="I88" i="2"/>
  <c r="C88" i="2"/>
  <c r="P88" i="2"/>
  <c r="Q88" i="2"/>
  <c r="R89" i="2"/>
  <c r="E88" i="2"/>
  <c r="L88" i="2"/>
  <c r="X89" i="2"/>
  <c r="D88" i="2"/>
  <c r="P89" i="2"/>
  <c r="U89" i="2"/>
  <c r="E89" i="2"/>
  <c r="H89" i="2"/>
  <c r="M89" i="2"/>
  <c r="U88" i="2"/>
  <c r="T88" i="2"/>
  <c r="B88" i="2"/>
  <c r="B3" i="29" l="1"/>
  <c r="B3" i="9"/>
  <c r="B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Maria Fonseca Dias</author>
  </authors>
  <commentList>
    <comment ref="B2" authorId="0" shapeId="0" xr:uid="{C8D4F48D-A232-4932-80A0-6D5A314418B8}">
      <text>
        <r>
          <rPr>
            <sz val="9"/>
            <color indexed="81"/>
            <rFont val="Tahoma"/>
            <family val="2"/>
          </rPr>
          <t>A patent application involves a considerable degree of uncertainty, in terms of whether the patent will be granted after novelty searching, evaluation of inventive step, and so forth. Hence a patent that has been granted gets a higher score than a patent application that has only recently been filed.</t>
        </r>
      </text>
    </comment>
    <comment ref="B3" authorId="0" shapeId="0" xr:uid="{EC2444DD-4D83-4BCD-84D8-6A8687C6B644}">
      <text>
        <r>
          <rPr>
            <sz val="9"/>
            <color indexed="81"/>
            <rFont val="Tahoma"/>
            <family val="2"/>
          </rPr>
          <t>This factor relates to the defensibility and robustness of the patent, in disputes and legal proceedings, for example. During the different stages of the application period, it could also entail an assessment of the application`s likelihood of being refused or limited. A newly-issued patent may risk subsequent revocation if opposition is filed. With more mature patents there is the possibility of legal proceedings placing the validity of the patent under close scrutiny. If patents have faced up to such attacks and withstood them, they can be considered more defensible and hence more valuable. However, oppositions and court proceedings against patents are rare. Hence the rating scale that is used places importance on what you personally can do to clarify patent defensibility in relation to existing patents, prior art and so forth.</t>
        </r>
      </text>
    </comment>
    <comment ref="B4" authorId="0" shapeId="0" xr:uid="{82F3A9F2-950A-4157-8896-D4EED2743343}">
      <text>
        <r>
          <rPr>
            <sz val="9"/>
            <color indexed="81"/>
            <rFont val="Tahoma"/>
            <family val="2"/>
          </rPr>
          <t>An assessment of the stage the patent has reached in its life cycle. Is it new, mature or about to expire? Where it is possible to extend the term of the patent, as in pharmaceutical products for example, the extension must be included in the patent term remaining.</t>
        </r>
      </text>
    </comment>
    <comment ref="B5" authorId="0" shapeId="0" xr:uid="{349657E2-7CB3-4C19-B6CF-680777FA11EC}">
      <text>
        <r>
          <rPr>
            <sz val="9"/>
            <color indexed="81"/>
            <rFont val="Tahoma"/>
            <family val="2"/>
          </rPr>
          <t>The breadth of a patent's claims can be a determining factor in constructing a protective shield around the essence of an invention. Also, a broad claim will enjoy a wider range of possible constructional embodiments, thus increasing the patent`s scope for utilisation. The broader the claims, the greater the potential value of the patent.</t>
        </r>
      </text>
    </comment>
    <comment ref="B6" authorId="0" shapeId="0" xr:uid="{BA3A950E-C1A7-4BF8-B111-7BB7005CE5FE}">
      <text>
        <r>
          <rPr>
            <sz val="9"/>
            <color indexed="81"/>
            <rFont val="Tahoma"/>
            <family val="2"/>
          </rPr>
          <t>Patents held in many countries are considered more valuable than patents offering protection in one country only. Of course, only the relevant countries are significant, i.e. countries in your own market area and your competitors` market areas, copycat countries, and countries providing raw materials or production.</t>
        </r>
      </text>
    </comment>
    <comment ref="B7" authorId="0" shapeId="0" xr:uid="{707517F3-DA23-40F5-A703-6CFE5283DB72}">
      <text>
        <r>
          <rPr>
            <sz val="9"/>
            <color indexed="81"/>
            <rFont val="Tahoma"/>
            <family val="2"/>
          </rPr>
          <t>This assessment factor will demonstrate the company's ability and willingness to monitor its rights. Has a formal monitoring process, of any kind, been established - or is monitoring to identify infringements more random? If patent monitoring is a more or less random affair, it will have a negative effect on the value of the patent. Granted rights are not worth much if no steps are taken to maintain them.</t>
        </r>
      </text>
    </comment>
    <comment ref="B8" authorId="0" shapeId="0" xr:uid="{C9A35ED9-DB7C-4446-9E4E-CD7D506CADD5}">
      <text>
        <r>
          <rPr>
            <sz val="9"/>
            <color indexed="81"/>
            <rFont val="Tahoma"/>
            <family val="2"/>
          </rPr>
          <t>A patent is valuable on an aggressive market where battles are waged. Nevertheless, disputes and legal proceedings earn a low score, as they are often demanding on company resources, while the lack of a tradition for disputes and legal proceedings earns a high score.</t>
        </r>
      </text>
    </comment>
    <comment ref="B9" authorId="0" shapeId="0" xr:uid="{1D165C48-05D5-462E-AFB7-5FBEBC9D00DE}">
      <text>
        <r>
          <rPr>
            <sz val="9"/>
            <color indexed="81"/>
            <rFont val="Tahoma"/>
            <family val="2"/>
          </rPr>
          <t>A company's resources are assessed according to its ability to take patent infringers to court. If a company does not have the financial means to prosecute rights infringement, this will have a negative effect on the value of the patent.</t>
        </r>
      </text>
    </comment>
    <comment ref="A21" authorId="0" shapeId="0" xr:uid="{C4AA79FF-47C4-47D0-8FA2-4CBBE46B55A9}">
      <text>
        <r>
          <rPr>
            <sz val="9"/>
            <color indexed="81"/>
            <rFont val="Tahoma"/>
            <family val="2"/>
          </rPr>
          <t>Unhide column A to I to see all options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Maria Fonseca Dias</author>
  </authors>
  <commentList>
    <comment ref="B2" authorId="0" shapeId="0" xr:uid="{23ECC011-32DC-4391-9F3B-EEA500DB7854}">
      <text>
        <r>
          <rPr>
            <sz val="9"/>
            <color indexed="81"/>
            <rFont val="Tahoma"/>
            <family val="2"/>
          </rPr>
          <t>This assessment factor concerns the degree to which the patented technology proves to be of groundbreaking nature in its field. In this context, it is not necessarily important whether the technology is original, much better in relation to prior art, or only slightly better than prior art/existing technology. The important thing is how superior the patent is in relation to existing technology. For example, a small change (modification) in an invention's fundamental technology may actually prove to be of essential importance, making the patent the most superior in its technological sphere.</t>
        </r>
      </text>
    </comment>
    <comment ref="B3" authorId="0" shapeId="0" xr:uid="{71EDDE78-05A0-46DB-9177-9504A2C4E60F}">
      <text>
        <r>
          <rPr>
            <sz val="9"/>
            <color indexed="81"/>
            <rFont val="Tahoma"/>
            <family val="2"/>
          </rPr>
          <t>The patent's technology is assessed in relation to other technologies that can be used as substitutes, i.e. other technology which can be used instead of the patented technology. It may not be of much value to develop a new method for stamping letters if you can imagine more and more communication taking place via the internet or other channels of telecommunication. This does not mean that there is no value in having a patent for a letter-stamping device, but that its value would have been greater had the internet not existed. The extent to which a company should evaluate substitute technology is an open question. The internet, for example, makes it possible to hold meetings without having to meet physically, and could therefore be regarded as substitute technology in relation to trains and planes. It is up to the company to decide how this assessment is carried out, and how broad the search for substitute technology needs to be.</t>
        </r>
      </text>
    </comment>
    <comment ref="B4" authorId="0" shapeId="0" xr:uid="{75A52214-11E0-4629-8B4B-AABFDF3FDB50}">
      <text>
        <r>
          <rPr>
            <sz val="9"/>
            <color indexed="81"/>
            <rFont val="Tahoma"/>
            <family val="2"/>
          </rPr>
          <t>A patent's value increases as it matures technologically on its way towards being commercially worked, from initial testing to full-scale production. It is especially important for the tests for a complex technology to be reproducible. In a sales situation, the level of testing can be crucial to royalty agreements.</t>
        </r>
      </text>
    </comment>
    <comment ref="B5" authorId="0" shapeId="0" xr:uid="{22BE21D9-8B66-483D-9293-2E01F4D59727}">
      <text>
        <r>
          <rPr>
            <sz val="9"/>
            <color indexed="81"/>
            <rFont val="Tahoma"/>
            <family val="2"/>
          </rPr>
          <t>This assessment factor attempts to clarify whether the existing production apparatus is suitable for the technology of the patent, or if it is presumed that new and more competent production methods will be developed - which could entail developing and establishing an entire production plant or improving employees' qualifications and skills. In that respect you can elect to assess the company's own general qualification needs or whether the technology in general places new demands on the qualifications of, for example, potential buyers of the technology.</t>
        </r>
      </text>
    </comment>
    <comment ref="B6" authorId="0" shapeId="0" xr:uid="{1CD1F716-0607-4F46-912E-DCBD61049B9D}">
      <text>
        <r>
          <rPr>
            <sz val="9"/>
            <color indexed="81"/>
            <rFont val="Tahoma"/>
            <family val="2"/>
          </rPr>
          <t>This assessment factor relates to the amount of time required in the future for product and/or process development before the patented technology becomes a saleable product and/or a usable process.The default rating scale is expressed in years, as follows: 0, ½, 1 year and thereafter in whole years. The information given in this assessment factor is used in the calculations for the forecast of financial results where, apart from the initial half-year, only whole numbers can be used. Note that the amount of time required for development will consequently move forward the product's market life expectancy period. See assessment factor C3.</t>
        </r>
      </text>
    </comment>
    <comment ref="B7" authorId="0" shapeId="0" xr:uid="{A0B9D1D9-73B8-4206-86F3-3B9F87EA1B3C}">
      <text>
        <r>
          <rPr>
            <sz val="9"/>
            <color indexed="81"/>
            <rFont val="Tahoma"/>
            <family val="2"/>
          </rPr>
          <t>Here you assess whether it is technically easy or difficult for a potential competitor to copy and utilise the invention. Other things being equal, a patent is stronger when the invention is difficult to copy.</t>
        </r>
      </text>
    </comment>
    <comment ref="B8" authorId="0" shapeId="0" xr:uid="{7618EDBF-9713-495A-9C6F-269070EEB50D}">
      <text>
        <r>
          <rPr>
            <sz val="9"/>
            <color indexed="81"/>
            <rFont val="Tahoma"/>
            <family val="2"/>
          </rPr>
          <t>If it is very easy to identify infringing products, there will be something of a barrier against infringements. Furthermore, enforcement of patent rights becomes more straightforward when infringements can be identified and proved. If it is difficult to identify infringers, it will be difficult to maintain the advantage offered by exclusive rights and hence the advantage offered by the patent.</t>
        </r>
      </text>
    </comment>
    <comment ref="B9" authorId="0" shapeId="0" xr:uid="{738C95A8-E2D7-4691-BD7B-CB93C4F7B987}">
      <text>
        <r>
          <rPr>
            <sz val="9"/>
            <color indexed="81"/>
            <rFont val="Tahoma"/>
            <family val="2"/>
          </rPr>
          <t>Production and sale of the patent product may depend on other patents owned by other companies. In such situations, licence agreements have to be made before the patent in question can be used. Any such potential licence negotiations may prevent the patent from being commercially worked, incurring a risk of limited earnings.</t>
        </r>
      </text>
    </comment>
    <comment ref="B10" authorId="0" shapeId="0" xr:uid="{332B0A97-31BF-4046-9116-01A2DB281C5D}">
      <text>
        <r>
          <rPr>
            <sz val="9"/>
            <color indexed="81"/>
            <rFont val="Tahoma"/>
            <family val="2"/>
          </rPr>
          <t>This assessment factor determines the degree to which the defining feature of the patent is able to contribute to the sales process. How well can the essential feature of the patent be communicated, and is it marketable? Does the patent provide a given product with a new feature, thereby effecting an increase in sales, for example by means of a relaunch? Note however that there is a difference between giving the product a new function, which reduces costs, and providing new features which will improve the communication value/utility value for the buyer.</t>
        </r>
      </text>
    </comment>
    <comment ref="A23" authorId="0" shapeId="0" xr:uid="{4894D9CD-9CAF-47A4-88B1-DE72428AF240}">
      <text>
        <r>
          <rPr>
            <sz val="9"/>
            <color indexed="81"/>
            <rFont val="Tahoma"/>
            <family val="2"/>
          </rPr>
          <t>Unhide column A to I to see all options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 Maria Fonseca Dias</author>
  </authors>
  <commentList>
    <comment ref="B2" authorId="0" shapeId="0" xr:uid="{B733E5A8-D486-4CE1-A264-CF9D0A8BE88B}">
      <text>
        <r>
          <rPr>
            <sz val="9"/>
            <color indexed="81"/>
            <rFont val="Tahoma"/>
            <family val="2"/>
          </rPr>
          <t>This assessment factor is an evaluation of market demands, in a broad sense. It is an assessment of whether there are actual and potential demands for the service or product with which the patent is concerned. Therefore a market analysis must be performed to establish whether demand for this service or product even exists in the relevant market. In keeping with the general theory of supply and demand, when there is high demand for a product, the asking price for it will, other things being equal, be higher than when there is lower demand for a constant supply. That means that the higher the demand for the patent  product/service, the higher its value will be.</t>
        </r>
      </text>
    </comment>
    <comment ref="B3" authorId="0" shapeId="0" xr:uid="{4B00E96A-3CDD-4401-8849-71FEE080EE78}">
      <text>
        <r>
          <rPr>
            <sz val="9"/>
            <color indexed="81"/>
            <rFont val="Tahoma"/>
            <family val="2"/>
          </rPr>
          <t>This assessment factor determines the foreseeable market growth in the business area  of the patented technology. The rating scale is expressed as percentage growth in the market. The information is used to calculate the growth in turnover attributable to the patented technology. In the calculations for the forecast of financial results it is assumed that company turnover, in the business area market, will grow at an equal rate. Note that the calculations for market growth commence from the present moment in time, i.e. regardless of a possible period of development prior to commercialisation. Note also that a distinction is made between the market where the patented technology is put to use and the other markets the company operates in. In this assessment factor you determine the growth in the market used by the patented technology, whereas the overall expected growth in company-operated markets, excluding those of the patented technology, are given as `% in growth`, in the "Financial results" category. This information is used in the calculations for the area of total company growth in turnover, which excludes the patented technology.</t>
        </r>
      </text>
    </comment>
    <comment ref="B4" authorId="0" shapeId="0" xr:uid="{EFD04138-95D1-4870-8EB4-086EFC0E7073}">
      <text>
        <r>
          <rPr>
            <sz val="9"/>
            <color indexed="81"/>
            <rFont val="Tahoma"/>
            <family val="2"/>
          </rPr>
          <t>This assessment factor determines the period of time, subsequent to market launch, that the patented product or patented process/service is on the market. If for example there is a two-year period prior to the possibility of the patented technology being commercially worked, the life expectancy of the patented technology will commence at the end of this two-year period. The default life expectancy period is expressed in whole years from 1 to 8 years, apart for the initial half-year. This estimation of the life expectancy of the patented technology on the market determines the calculation period used for the net present value calculations. (Your attention is drawn to assessment factor B5, where the estimated period of growth in the market begins immediately and covers both the product development period and the life expectancy period on the market, albeit with a limited calculable period of (max.) 10 years.)</t>
        </r>
      </text>
    </comment>
    <comment ref="B5" authorId="0" shapeId="0" xr:uid="{F5E77D1B-2EB9-459C-BF9B-24E9BEAC046E}">
      <text>
        <r>
          <rPr>
            <sz val="9"/>
            <color indexed="81"/>
            <rFont val="Tahoma"/>
            <family val="2"/>
          </rPr>
          <t>How probable is it that competitive or substitute technologies are being developed? Competitors' development capabilities have to be analysed to ascertain whether market exclusivity can be maintained for the product/service concerned. If it is highly probable that competitive or substitute technologies are being developed, this will have an adverse effect on the value of the patent. This is because patent exclusivity is weakened when other solutions to the same problem appear.</t>
        </r>
      </text>
    </comment>
    <comment ref="B6" authorId="0" shapeId="0" xr:uid="{63AE8FF3-7445-4C74-B2A0-560E3A3D70D7}">
      <text>
        <r>
          <rPr>
            <sz val="9"/>
            <color indexed="81"/>
            <rFont val="Tahoma"/>
            <family val="2"/>
          </rPr>
          <t>What is the highest potential sales price that can be obtained for the product in the relevant markets if sales success is to be achieved? This factor is a direct analysis of the ultimate price, in relation to existing, known products, that the consumer/buyer is prepared to pay for a product having the qualities/properties which the technology/product/service will provide. The higher the attainable price for the product, etc., the higher the value of the patent will be. Sometimes the price is set at a cost lower than that of the competitors, e.g. because the product is easier to produce. Allowances for such factors have been taken into account in other evaluation factors, e.g. those concerning production costs and investments.</t>
        </r>
      </text>
    </comment>
    <comment ref="B7" authorId="0" shapeId="0" xr:uid="{80B298B7-3B42-4AC4-A07E-B2D50EA6CB4A}">
      <text>
        <r>
          <rPr>
            <sz val="9"/>
            <color indexed="81"/>
            <rFont val="Tahoma"/>
            <family val="2"/>
          </rPr>
          <t>This assessment factor determines what effect utilising the patented technology has on the current business area turnover. Does utilising the patented technology capture market share and thereby increase business area turnover? In the rating scale, the potential increase in turnover is expressed as the foreseeable percentage rise in current business area turnover. The current turnover figure is given in the "Financial results" category. The information is used in the forecast of financial results to calculate the share of the total increase in turnover attributable to the patented technology.</t>
        </r>
      </text>
    </comment>
    <comment ref="B8" authorId="0" shapeId="0" xr:uid="{3A21923B-1E21-4C1F-85AA-0746E1C5047C}">
      <text>
        <r>
          <rPr>
            <sz val="9"/>
            <color indexed="81"/>
            <rFont val="Tahoma"/>
            <family val="2"/>
          </rPr>
          <t>This assessment factor requires an evaluation by the company of the extent of their knowledge regarding possible application uses, the potential they embody, and the opportunities thus created for commercially working the patented technology. The technology covered by the patent is evaluated from as broad a perspective as possible, also with respect to non-traditional markets and applications.</t>
        </r>
      </text>
    </comment>
    <comment ref="B9" authorId="0" shapeId="0" xr:uid="{0C412E5C-B6C9-4870-BEF9-BE4A21E7FB2F}">
      <text>
        <r>
          <rPr>
            <sz val="9"/>
            <color indexed="81"/>
            <rFont val="Tahoma"/>
            <family val="2"/>
          </rPr>
          <t>Here you assess the potential for licensing agreements. Is the patent a specialised-area patent, of interest only to closely connected competitors, and therefore embodying few opportunities for licensing agreements? Or is it possible that the technology can set new standards and create numerous licensing opportunities? Does the patent embody opportunities outside the key area the company operates in? Is patent licensing common in this area? Are changes due? A point worth considering is whether there is a hidden opportunity for licensing agreements with potential infringers, who could be contacted and sold a licence.</t>
        </r>
      </text>
    </comment>
    <comment ref="B10" authorId="0" shapeId="0" xr:uid="{AED6148F-A577-4F0C-AD56-F05145291214}">
      <text>
        <r>
          <rPr>
            <sz val="9"/>
            <color indexed="81"/>
            <rFont val="Tahoma"/>
            <family val="2"/>
          </rPr>
          <t>In some situations special permits/licences must be obtained from public authorities or similar authorities. In these cases such conditions should be assessed, as it may not be possible for the patent to be commercially worked until the permits/licences are obtained.</t>
        </r>
      </text>
    </comment>
    <comment ref="A23" authorId="0" shapeId="0" xr:uid="{224D22EE-0F4C-47E6-AD79-BC80D019C88D}">
      <text>
        <r>
          <rPr>
            <sz val="9"/>
            <color indexed="81"/>
            <rFont val="Tahoma"/>
            <family val="2"/>
          </rPr>
          <t>Unhide column A to I to see all options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 Maria Fonseca Dias</author>
  </authors>
  <commentList>
    <comment ref="B2" authorId="0" shapeId="0" xr:uid="{8C0B172B-FE80-4372-863F-63A1EBFEBDE3}">
      <text>
        <r>
          <rPr>
            <sz val="9"/>
            <color indexed="81"/>
            <rFont val="Tahoma"/>
            <family val="2"/>
          </rPr>
          <t>This assessment factor determines whether the patented technology is an essential element in maintaining business area turnover for the patented product/service. If the entire business area turnover can be maintained without the patented technology, it becomes, in principle, superfluous; whereas if the company is unable to maintain business area turnover/output without it, the patented technology is an essential element. The rating scale expresses the percentage of business area turnover that can be maintained without the patent. The information is used to calculate how great a share of the business area turnover/output can be achieved if the patented technology is kept in force.</t>
        </r>
      </text>
    </comment>
    <comment ref="B3" authorId="0" shapeId="0" xr:uid="{F586968C-EF06-4064-B33E-1E6E9E2639D8}">
      <text>
        <r>
          <rPr>
            <sz val="9"/>
            <color indexed="81"/>
            <rFont val="Tahoma"/>
            <family val="2"/>
          </rPr>
          <t>This assessment factor is for determining the development costs incurred annually before the patent product/service is ready for use commercially. It is only the future development costs which are to be assessed, including patenting costs and market introduction costs, but excluding costs already accounted for. In the rating scale, the estimated figure for cost of development is expressed as a percentage of the current business area turnover, where turnover refers to the turnover figure given in the "Financial results" category. This information is used to calculate the remaining investments for product/service development before the product is saleable or the service is usable.</t>
        </r>
      </text>
    </comment>
    <comment ref="B4" authorId="0" shapeId="0" xr:uid="{85647B58-D79F-4E56-9154-3DEF162BCA9F}">
      <text>
        <r>
          <rPr>
            <sz val="9"/>
            <color indexed="81"/>
            <rFont val="Tahoma"/>
            <family val="2"/>
          </rPr>
          <t>The future production costs for the patent-related product are assessed in relation to the level of the current production costs in the company. You need to determine whether the patent-related product will be easier and cheaper to produce compared to production at present due to implementation of the patented technology, or whether implementation of the patented technology will make the production process more difficult and thereby more expensive. In the rating scale, production costs are expressed as percentage change in level in relation to the current level of production costs. This information is used in the calculations for the forecasts of financial results, primarily in the profit calculations.</t>
        </r>
      </text>
    </comment>
    <comment ref="B5" authorId="0" shapeId="0" xr:uid="{44BB49CB-0DA1-499B-8929-1C3180858954}">
      <text>
        <r>
          <rPr>
            <sz val="9"/>
            <color indexed="81"/>
            <rFont val="Tahoma"/>
            <family val="2"/>
          </rPr>
          <t>This assessment factor determines whether the current level of investment for production equipment is affected by the new production technology. Does the new patented technology affect the current level of investment necessary for production of the related patent product? The rating scale expresses the percentage change expected in relation to the current investment intensity for production equipment. If the necessary production technology costs the same as the existing technology, the score is 100%. If it is less expensive, the score will be less than 100%. If there is a need for investments over and above the existing level, the score will be higher than 100%. This information is used to calculate investments and re-investments when production equipment is depreciated and has an effect on liquidity.</t>
        </r>
      </text>
    </comment>
    <comment ref="B6" authorId="0" shapeId="0" xr:uid="{7ACB3B13-593A-4704-8B76-1D7B4BEFE6E7}">
      <text>
        <r>
          <rPr>
            <sz val="9"/>
            <color indexed="81"/>
            <rFont val="Tahoma"/>
            <family val="2"/>
          </rPr>
          <t>Obviously, the company must have the financial ability to cover renewal fees if the patent is to maintain its value. If the company owns a patent registered in several countries, the renewal fees will be a not insignificant amount.</t>
        </r>
      </text>
    </comment>
    <comment ref="B7" authorId="0" shapeId="0" xr:uid="{0E85EFF7-F33A-44C1-98A3-6EE6A291DC79}">
      <text>
        <r>
          <rPr>
            <sz val="9"/>
            <color indexed="81"/>
            <rFont val="Tahoma"/>
            <family val="2"/>
          </rPr>
          <t>This is an evaluation of the patented technology's estimated contribution to company profits. The evaluation can be compared with the patented technology's calculated net present value and the patent strategic profile, and on this basis can provide a profile illustrating the degree to which the patented technology and patent are of strategic importance for the company.</t>
        </r>
      </text>
    </comment>
    <comment ref="A17" authorId="0" shapeId="0" xr:uid="{8C3FA335-A8DE-484E-9DAA-D487E88AF8CD}">
      <text>
        <r>
          <rPr>
            <sz val="9"/>
            <color indexed="81"/>
            <rFont val="Tahoma"/>
            <family val="2"/>
          </rPr>
          <t>Unhide column A to I to see all options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Ana Maria Fonseca Dias</author>
  </authors>
  <commentList>
    <comment ref="B2" authorId="0" shapeId="0" xr:uid="{4D31635E-5FFB-43DC-9C90-586B0ADEABC5}">
      <text>
        <r>
          <rPr>
            <sz val="9"/>
            <color indexed="81"/>
            <rFont val="Tahoma"/>
            <family val="2"/>
          </rPr>
          <t>Patents can be used to secure the right to produce or sell a product or service in the markets you know. Clusters of patents can be accumulated which, by acting as barriers, make it particularly difficult for competitors to penetrate the market.</t>
        </r>
      </text>
    </comment>
    <comment ref="B3" authorId="0" shapeId="0" xr:uid="{83DB993C-64B1-48A2-AB13-7B3B297DFCD3}">
      <text>
        <r>
          <rPr>
            <sz val="9"/>
            <color indexed="81"/>
            <rFont val="Tahoma"/>
            <family val="2"/>
          </rPr>
          <t>Patents can play a part in ensuring the right to invade and conquer new markets. Clusters of patents can be accumulated/amassed which, by acting as barriers, make it particularly difficult for competitors to penetrate the market.</t>
        </r>
      </text>
    </comment>
    <comment ref="B4" authorId="0" shapeId="0" xr:uid="{AE74951D-7558-455D-BDA9-A76461D2C611}">
      <text>
        <r>
          <rPr>
            <sz val="9"/>
            <color indexed="81"/>
            <rFont val="Tahoma"/>
            <family val="2"/>
          </rPr>
          <t>Patents can be used to demonstrate that a company is innovative, for example, and a forerunner in technological development - or they can be used for some other form of image building.</t>
        </r>
      </text>
    </comment>
    <comment ref="B5" authorId="0" shapeId="0" xr:uid="{7337628E-14D2-415C-BCF6-CE13B54C1A81}">
      <text>
        <r>
          <rPr>
            <sz val="9"/>
            <color indexed="81"/>
            <rFont val="Tahoma"/>
            <family val="2"/>
          </rPr>
          <t>Patents can be used as elbow room for the company's future technological development so that access to subsequent utilisation in the market is ensured. It is important to be ahead of your competitors in recognising the potential in a technological area.</t>
        </r>
      </text>
    </comment>
    <comment ref="B6" authorId="0" shapeId="0" xr:uid="{6FED3999-0957-4DED-AD74-008B2ED56A8E}">
      <text>
        <r>
          <rPr>
            <sz val="9"/>
            <color indexed="81"/>
            <rFont val="Tahoma"/>
            <family val="2"/>
          </rPr>
          <t>Patents can be used to capture areas of technology. This will obstruct future competitive development and competitive access to operate in given markets. |If there are already a number of patents within the area in question, it will be extremely difficult for the competitor to develop his own products.</t>
        </r>
      </text>
    </comment>
    <comment ref="B7" authorId="0" shapeId="0" xr:uid="{150551B5-381B-441E-9C3A-A021B5F76C9D}">
      <text>
        <r>
          <rPr>
            <sz val="9"/>
            <color indexed="81"/>
            <rFont val="Tahoma"/>
            <family val="2"/>
          </rPr>
          <t>Patents can form the basis for establishing licence or sales agreements for technological knowledge, or they can be an instrument in cross-licensing agreements.</t>
        </r>
      </text>
    </comment>
    <comment ref="B8" authorId="0" shapeId="0" xr:uid="{19608587-C5E2-45C2-97C3-CE7ABB3768AF}">
      <text>
        <r>
          <rPr>
            <sz val="9"/>
            <color indexed="81"/>
            <rFont val="Tahoma"/>
            <family val="2"/>
          </rPr>
          <t>A patent can be part of one or more of the company's core-technology areas, either independently or in connection with other company patents.</t>
        </r>
      </text>
    </comment>
    <comment ref="B9" authorId="0" shapeId="0" xr:uid="{700ED3AF-0C73-4924-B54B-6F4083EB5B27}">
      <text>
        <r>
          <rPr>
            <sz val="9"/>
            <color indexed="81"/>
            <rFont val="Tahoma"/>
            <family val="2"/>
          </rPr>
          <t>There are various ways in which a patent can contribute to the company's business strategy - or vice versa, so that a particular patent field benefits from the support of the business strategy.</t>
        </r>
      </text>
    </comment>
    <comment ref="A21" authorId="0" shapeId="0" xr:uid="{7BDBFA38-A686-4749-9D21-485CB7061FED}">
      <text>
        <r>
          <rPr>
            <sz val="9"/>
            <color indexed="81"/>
            <rFont val="Tahoma"/>
            <family val="2"/>
          </rPr>
          <t>Unhide column A to I to see all options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Ana Maria Fonseca Dias</author>
  </authors>
  <commentList>
    <comment ref="A13" authorId="0" shapeId="0" xr:uid="{43EADE78-E5AC-4D82-89AC-38A25A429FA0}">
      <text>
        <r>
          <rPr>
            <sz val="9"/>
            <color indexed="81"/>
            <rFont val="Tahoma"/>
            <family val="2"/>
          </rPr>
          <t xml:space="preserve">You can use a simple economic structure based on company accounts from a specific company division or department/sector, depending on the basis for the evaluation of the patented technology. If so, all financial figures must relate to the chosen sector and represent a cohesive economic structure.
The choice of financial basis for the evaluation affects the calculable results from the assessment factor questions, where the rating scales refer to percentage of turnover. This is the case in Category C – Market conditions and Category D – Finance. The figures for turnover given in this financial results category must be the same as the turnover figures forming the basis of your answers to the assessment factor questions. 
</t>
        </r>
      </text>
    </comment>
    <comment ref="A22" authorId="0" shapeId="0" xr:uid="{96E327E3-07D6-49B5-87BA-2AB200FBA45E}">
      <text>
        <r>
          <rPr>
            <sz val="9"/>
            <color indexed="81"/>
            <rFont val="Tahoma"/>
            <family val="2"/>
          </rPr>
          <t>Select the business area, specific to the patented technology, to be evaluated in IPscore. The business area is defined as the percentage share of total company turnover.
Alternative method:
Where available, selected business area accounts would provide greater accuracy than an estimated share of total turnover, and as such can be used instead of the company accounts. In that case, the business area share of company turnover is equal to 100%.</t>
        </r>
      </text>
    </comment>
    <comment ref="A26" authorId="0" shapeId="0" xr:uid="{80AA6E1B-C204-47EF-98B1-C7F60337575F}">
      <text>
        <r>
          <rPr>
            <sz val="9"/>
            <color indexed="81"/>
            <rFont val="Tahoma"/>
            <family val="2"/>
          </rPr>
          <t xml:space="preserve">A calculation is made of net present value for the patented technology, using a predefined discount factor. Here you enter the desired discount factor for the net present value.
Specification of the net present value calculation is presented in the chart "Comparison of NPV/points".
</t>
        </r>
      </text>
    </comment>
  </commentList>
</comments>
</file>

<file path=xl/sharedStrings.xml><?xml version="1.0" encoding="utf-8"?>
<sst xmlns="http://schemas.openxmlformats.org/spreadsheetml/2006/main" count="2820" uniqueCount="825">
  <si>
    <t>ID</t>
  </si>
  <si>
    <t>Patent_Varemaerke</t>
  </si>
  <si>
    <t>Spoergsmaalsid</t>
  </si>
  <si>
    <t>Data_til_oek_model</t>
  </si>
  <si>
    <t>Tekst_uk</t>
  </si>
  <si>
    <t>Questions</t>
  </si>
  <si>
    <t>Explanations</t>
  </si>
  <si>
    <t>Assessment Factor</t>
  </si>
  <si>
    <t>Empty answer</t>
  </si>
  <si>
    <t>Answer 1 point</t>
  </si>
  <si>
    <t>Answer 2 points</t>
  </si>
  <si>
    <t>Answer 3 points</t>
  </si>
  <si>
    <t>Answer 4 points</t>
  </si>
  <si>
    <t>Answer 5 points</t>
  </si>
  <si>
    <t>Risikofaktor</t>
  </si>
  <si>
    <t>Potentialefaktor</t>
  </si>
  <si>
    <t>Skjul</t>
  </si>
  <si>
    <t>Oek_vaerdi_1</t>
  </si>
  <si>
    <t>Oek_vaerdi_2</t>
  </si>
  <si>
    <t>Oek_vaerdi_3</t>
  </si>
  <si>
    <t>Oek_vaerdi_4</t>
  </si>
  <si>
    <t>Oek_vaerdi_5</t>
  </si>
  <si>
    <t>Point_1_uk</t>
  </si>
  <si>
    <t>Point_2_uk</t>
  </si>
  <si>
    <t>Point_3_uk</t>
  </si>
  <si>
    <t>Point_4_uk</t>
  </si>
  <si>
    <t>Point_5_uk</t>
  </si>
  <si>
    <t>Changed in adaptation?</t>
  </si>
  <si>
    <t>Question</t>
  </si>
  <si>
    <t>Comment</t>
  </si>
  <si>
    <t>Validation</t>
  </si>
  <si>
    <t>Risk factors</t>
  </si>
  <si>
    <t>Opportunity factors</t>
  </si>
  <si>
    <t>P_A1</t>
  </si>
  <si>
    <t>P</t>
  </si>
  <si>
    <t>A1</t>
  </si>
  <si>
    <t>What is the status of the patent?</t>
  </si>
  <si>
    <t>A patent application involves a considerable degree of uncertainty, in terms of whether the patent will be granted after novelty searching, evaluation of inventive step, and so forth. Hence a patent that has been granted gets a higher score than a patent application that has only recently been filed.</t>
  </si>
  <si>
    <t>Patent status</t>
  </si>
  <si>
    <t>Select answer</t>
  </si>
  <si>
    <t>Patent not yet applied for</t>
  </si>
  <si>
    <t>Patent application filed</t>
  </si>
  <si>
    <t>Novelty search and patentability evaluation completed</t>
  </si>
  <si>
    <t>Patent granted</t>
  </si>
  <si>
    <t>Opposition period expired</t>
  </si>
  <si>
    <t>P_A2</t>
  </si>
  <si>
    <t>A2</t>
  </si>
  <si>
    <t>What is the patent's legal position of strength?</t>
  </si>
  <si>
    <t>This factor relates to the defensibility and robustness of the patent, in disputes and legal proceedings, for example. During the different stages of the application period, it could also entail an assessment of the application`s likelihood of being refused or limited. A newly-issued patent may risk subsequent revocation if opposition is filed. With more mature patents there is the possibility of legal proceedings placing the validity of the patent under close scrutiny. If patents have faced up to such attacks and withstood them, they can be considered more defensible and hence more valuable. However, oppositions and court proceedings against patents are rare. Hence the rating scale that is used places importance on what you personally can do to clarify patent defensibility in relation to existing patents, prior art and so forth.</t>
  </si>
  <si>
    <t>Legal position of strength</t>
  </si>
  <si>
    <t>No novelty search</t>
  </si>
  <si>
    <t>Quick and dirty' search (simple database search) performed</t>
  </si>
  <si>
    <t>National office novelty search or similar</t>
  </si>
  <si>
    <t>International novelty search</t>
  </si>
  <si>
    <t>Novelty search and infringement search</t>
  </si>
  <si>
    <t>P_A3</t>
  </si>
  <si>
    <t>A3</t>
  </si>
  <si>
    <t>For how long is the patent still valid?</t>
  </si>
  <si>
    <t>An assessment of the stage the patent has reached in its life cycle. Is it new, mature or about to expire? Where it is possible to extend the term of the patent, as in pharmaceutical products for example, the extension must be included in the patent term remaining.</t>
  </si>
  <si>
    <t>Patent term remaining</t>
  </si>
  <si>
    <t>Patent has 0-2 year term remaining</t>
  </si>
  <si>
    <t>Patent has 2-4 year term remaining</t>
  </si>
  <si>
    <t>Patent has 4-8 year term remaining</t>
  </si>
  <si>
    <t>Patent has 8-12 year term remaining</t>
  </si>
  <si>
    <t>Patent has more than a 12-year term remaining</t>
  </si>
  <si>
    <t>P_A4</t>
  </si>
  <si>
    <t>A4</t>
  </si>
  <si>
    <t>How broad and comprehensive are the patent claims?</t>
  </si>
  <si>
    <t>The breadth of a patent's claims can be a determining factor in constructing a protective shield around the essence of an invention. Also, a broad claim will enjoy a wider range of possible constructional embodiments, thus increasing the patent`s scope for utilisation. The broader the claims, the greater the potential value of the patent.</t>
  </si>
  <si>
    <t>Breadth of claim</t>
  </si>
  <si>
    <t>The claims are very narrow and specific</t>
  </si>
  <si>
    <t>The claims are quite narrow</t>
  </si>
  <si>
    <t>The claims are reasonably broad</t>
  </si>
  <si>
    <t>The claims are broadly inclusive</t>
  </si>
  <si>
    <t>The claims comprise a general principle</t>
  </si>
  <si>
    <t>P_A5</t>
  </si>
  <si>
    <t>A5</t>
  </si>
  <si>
    <t>Does the patent's geographical coverage include the relevant markets?</t>
  </si>
  <si>
    <t>Patents held in many countries are considered more valuable than patents offering protection in one country only. Of course, only the relevant countries are significant, i.e. countries in your own market area and your competitors` market areas, copycat countries, and countries providing raw materials or production.</t>
  </si>
  <si>
    <t>Geographical coverage</t>
  </si>
  <si>
    <t>Patent protection in a single national market only</t>
  </si>
  <si>
    <t>Patent protection in a few market area countries</t>
  </si>
  <si>
    <t>Patent protection in most market area countries</t>
  </si>
  <si>
    <t>Patent protection in all existing market area countries</t>
  </si>
  <si>
    <t>Patent protection in all existing and potentially relevant market area countries</t>
  </si>
  <si>
    <t>P_A6</t>
  </si>
  <si>
    <t>A6</t>
  </si>
  <si>
    <t>Are patents monitored to identify infringements?</t>
  </si>
  <si>
    <t>This assessment factor will demonstrate the company's ability and willingness to monitor its rights. Has a formal monitoring process, of any kind, been established - or is monitoring to identify infringements more random? If patent monitoring is a more or less random affair, it will have a negative effect on the value of the patent. Granted rights are not worth much if no steps are taken to maintain them.</t>
  </si>
  <si>
    <t>Monitoring against infringements</t>
  </si>
  <si>
    <t>No monitoring against infringement</t>
  </si>
  <si>
    <t>Random monitoring via reports from sales agents</t>
  </si>
  <si>
    <t>Some degree of systematic monitoring of selected competitor products</t>
  </si>
  <si>
    <t>Systematic monitoring of markets</t>
  </si>
  <si>
    <t>Formalised global monitoring</t>
  </si>
  <si>
    <t>P_A7</t>
  </si>
  <si>
    <t>A7</t>
  </si>
  <si>
    <t>Are disputes and legal proceedings customary in the operative markets?</t>
  </si>
  <si>
    <t>A patent is valuable on an aggressive market where battles are waged. Nevertheless, disputes and legal proceedings earn a low score, as they are often demanding on company resources, while the lack of a tradition for disputes and legal proceedings earns a high score.</t>
  </si>
  <si>
    <t>Legal proceedings</t>
  </si>
  <si>
    <t>Legal proceedings are very customary</t>
  </si>
  <si>
    <t>Legal proceedings exist</t>
  </si>
  <si>
    <t>Disputes are customary</t>
  </si>
  <si>
    <t>Disputes exist</t>
  </si>
  <si>
    <t>Disputes and legal proceedings are not customary</t>
  </si>
  <si>
    <t>P_A8</t>
  </si>
  <si>
    <t>A8</t>
  </si>
  <si>
    <t>Does the company have the means to enforce patent rights?</t>
  </si>
  <si>
    <t>A company's resources are assessed according to its ability to take patent infringers to court. If a company does not have the financial means to prosecute rights infringement, this will have a negative effect on the value of the patent.</t>
  </si>
  <si>
    <t>Enforcement means</t>
  </si>
  <si>
    <t>In general, too expensive and difficult to enforce patent rights</t>
  </si>
  <si>
    <t>Patent rights enforced in selected countries in important markets</t>
  </si>
  <si>
    <t>Patent rights  enforced in case of selected competitors</t>
  </si>
  <si>
    <t>Patent rights enforced in nearly all cases if not too expensive</t>
  </si>
  <si>
    <t>Patent rights always enforced</t>
  </si>
  <si>
    <t>P_B1</t>
  </si>
  <si>
    <t>B1</t>
  </si>
  <si>
    <t>Is the invention a unique technology?</t>
  </si>
  <si>
    <t>This assessment factor concerns the degree to which the patented technology proves to be of groundbreaking nature in its field. In this context, it is not necessarily important whether the technology is original, much better in relation to prior art, or only slightly better than prior art/existing technology. The important thing is how superior the patent is in relation to existing technology. For example, a small change (modification) in an invention's fundamental technology may actually prove to be of essential importance, making the patent the most superior in its technological sphere.</t>
  </si>
  <si>
    <t>Unique technology</t>
  </si>
  <si>
    <t>The invention has a marginal effect in relation to existing technology</t>
  </si>
  <si>
    <t>The invention has some improvement of effect in relation to existing technology</t>
  </si>
  <si>
    <t>The invention has improvement of effect in relation to existing technology</t>
  </si>
  <si>
    <t>The invention has substantial improvement of effect and is clearly groundbreaking</t>
  </si>
  <si>
    <t>The invention can change the way in which the industry operates/ works</t>
  </si>
  <si>
    <t>P_B2</t>
  </si>
  <si>
    <t>B2</t>
  </si>
  <si>
    <t>Is the invention technically superior to substitute technology?</t>
  </si>
  <si>
    <t>The patent's technology is assessed in relation to other technologies that can be used as substitutes, i.e. other technology which can be used instead of the patented technology. It may not be of much value to develop a new method for stamping letters if you can imagine more and more communication taking place via the internet or other channels of telecommunication. This does not mean that there is no value in having a patent for a letter-stamping device, but that its value would have been greater had the internet not existed. The extent to which a company should evaluate substitute technology is an open question. The internet, for example, makes it possible to hold meetings without having to meet physically, and could therefore be regarded as substitute technology in relation to trains and planes. It is up to the company to decide how this assessment is carried out, and how broad the search for substitute technology needs to be.</t>
  </si>
  <si>
    <t>Substitute technology</t>
  </si>
  <si>
    <t>The technology is representative of a field where there is new, substitute and dominating technology</t>
  </si>
  <si>
    <t>There is a reasonably wide area of substitute technology</t>
  </si>
  <si>
    <t>There is substitute technology, but it is limited in use and range</t>
  </si>
  <si>
    <t>There is substitute technology which is not yet competitive</t>
  </si>
  <si>
    <t>There are no known substitute technologies</t>
  </si>
  <si>
    <t>P_B3</t>
  </si>
  <si>
    <t>B3</t>
  </si>
  <si>
    <t>To what extent has the invention been tested?</t>
  </si>
  <si>
    <t>A patent's value increases as it matures technologically on its way towards being commercially worked, from initial testing to full-scale production. It is especially important for the tests for a complex technology to be reproducible. In a sales situation, the level of testing can be crucial to royalty agreements.</t>
  </si>
  <si>
    <t>Testing of the invention</t>
  </si>
  <si>
    <t>The invention has been tested in theory according to calculations</t>
  </si>
  <si>
    <t>There have been experiments/ one-off tests</t>
  </si>
  <si>
    <t>Production test has been completed</t>
  </si>
  <si>
    <t>Production running in</t>
  </si>
  <si>
    <t>Full-scale production</t>
  </si>
  <si>
    <t>P_B4</t>
  </si>
  <si>
    <t>B4</t>
  </si>
  <si>
    <t>Does the patented technology call for new skills, qualifications, or production equipment?</t>
  </si>
  <si>
    <t>This assessment factor attempts to clarify whether the existing production apparatus is suitable for the technology of the patent, or if it is presumed that new and more competent production methods will be developed - which could entail developing and establishing an entire production plant or improving employees' qualifications and skills. In that respect you can elect to assess the company's own general qualification needs or whether the technology in general places new demands on the qualifications of, for example, potential buyers of the technology.</t>
  </si>
  <si>
    <t>Production skills/equipment</t>
  </si>
  <si>
    <t>The patent requires an entirely new production process</t>
  </si>
  <si>
    <t>Substantial development of production processes is required before the patent can be utilised</t>
  </si>
  <si>
    <t>Some development of production processes is required before the patent can be utilised</t>
  </si>
  <si>
    <t>Only slight development of production processes is required before the patent can be utilised</t>
  </si>
  <si>
    <t>The patent can be utilised with the current production technology</t>
  </si>
  <si>
    <t>P_B5</t>
  </si>
  <si>
    <t>B5</t>
  </si>
  <si>
    <t>How  much  time is required before the patented technology can be commercially worked?</t>
  </si>
  <si>
    <t>This assessment factor relates to the amount of time required in the future for product and/or process development before the patented technology becomes a saleable product and/or a usable process.The default rating scale is expressed in years, as follows: 0, ½, 1 year and thereafter in whole years. The information given in this assessment factor is used in the calculations for the forecast of financial results where, apart from the initial half-year, only whole numbers can be used. Note that the amount of time required for development will consequently move forward the product's market life expectancy period. See assessment factor C3.</t>
  </si>
  <si>
    <t>Pre-commercial term of development</t>
  </si>
  <si>
    <t>5 years before commercialisation [5]</t>
  </si>
  <si>
    <t>2 years [2]</t>
  </si>
  <si>
    <t>1 years [1]</t>
  </si>
  <si>
    <t>0,5 years [0,5]</t>
  </si>
  <si>
    <t>0 years - ready for commercial activities [0]</t>
  </si>
  <si>
    <t>P_B6</t>
  </si>
  <si>
    <t>B6</t>
  </si>
  <si>
    <t>Are infringing copycat products easy to produce?</t>
  </si>
  <si>
    <t>Here you assess whether it is technically easy or difficult for a potential competitor to copy and utilise the invention. Other things being equal, a patent is stronger when the invention is difficult to copy.</t>
  </si>
  <si>
    <t>Production of infringing copycat products</t>
  </si>
  <si>
    <t>The technology is easily identified and easy to copy and produce</t>
  </si>
  <si>
    <t>The technology is easy to copy and produce</t>
  </si>
  <si>
    <t>The technology is comparatively easy to identify and to copy and produce</t>
  </si>
  <si>
    <t>The technology is complex and difficult to copy and produce</t>
  </si>
  <si>
    <t>The technology is complex and extremely difficult to copy and produce</t>
  </si>
  <si>
    <t>P_B7</t>
  </si>
  <si>
    <t>B7</t>
  </si>
  <si>
    <t>Are products of infringing nature easy to identify?</t>
  </si>
  <si>
    <t>If it is very easy to identify infringing products, there will be something of a barrier against infringements. Furthermore, enforcement of patent rights becomes more straightforward when infringements can be identified and proved. If it is difficult to identify infringers, it will be difficult to maintain the advantage offered by exclusive rights and hence the advantage offered by the patent.</t>
  </si>
  <si>
    <t>Identifiable infringing products</t>
  </si>
  <si>
    <t>It is extremely difficult to identify infringing copycat products</t>
  </si>
  <si>
    <t>It is difficult but not impossible to identify infringing copycat products</t>
  </si>
  <si>
    <t>It is comparatively easy to identify infringing copycat products</t>
  </si>
  <si>
    <t>It is easy to identify infringing copycat products</t>
  </si>
  <si>
    <t>It is extremely easy to identify infringing copycat products</t>
  </si>
  <si>
    <t>P_B8</t>
  </si>
  <si>
    <t>B8</t>
  </si>
  <si>
    <t>Does deployment of the technology depend on licence agreements  with others?</t>
  </si>
  <si>
    <t>Production and sale of the patent product may depend on other patents owned by other companies. In such situations, licence agreements have to be made before the patent in question can be used. Any such potential licence negotiations may prevent the patent from being commercially worked, incurring a risk of limited earnings.</t>
  </si>
  <si>
    <t>Dependent on licence agreements</t>
  </si>
  <si>
    <t>Use of the patent is dependent on extensive licence agreements with competitors</t>
  </si>
  <si>
    <t>Use of the patent is dependent on some licence agreements with competitors</t>
  </si>
  <si>
    <t>Use of the patent is not dependent on any particular licence agreements with competitors</t>
  </si>
  <si>
    <t>Use of the patent is dependent on licence agreements, but not with competitors</t>
  </si>
  <si>
    <t>Use of the patent is independent of licence agreements</t>
  </si>
  <si>
    <t>P_B9</t>
  </si>
  <si>
    <t>B9</t>
  </si>
  <si>
    <t>Does the technology have marketing value (customer value)?</t>
  </si>
  <si>
    <t>This assessment factor determines the degree to which the defining feature of the patent is able to contribute to the sales process. How well can the essential feature of the patent be communicated, and is it marketable? Does the patent provide a given product with a new feature, thereby effecting an increase in sales, for example by means of a relaunch? Note however that there is a difference between giving the product a new function, which reduces costs, and providing new features which will improve the communication value/utility value for the buyer.</t>
  </si>
  <si>
    <t>Marketing value</t>
  </si>
  <si>
    <t>The patent provides an improvement of product utility value which is very difficult to communicate</t>
  </si>
  <si>
    <t>The patent provides an improvement of product utility value which is difficult to communicate</t>
  </si>
  <si>
    <t>The patent provides a communicable improvement of product utility value</t>
  </si>
  <si>
    <t>The patent provides a mild improvement of product utility value which is easy to communicate</t>
  </si>
  <si>
    <t>The patent provides distinctive features which can be used for marketing the product</t>
  </si>
  <si>
    <t>P_C1</t>
  </si>
  <si>
    <t>C1</t>
  </si>
  <si>
    <t>What are the marketing options?</t>
  </si>
  <si>
    <t>This assessment factor is an evaluation of market demands, in a broad sense. It is an assessment of whether there are actual and potential demands for the service or product with which the patent is concerned. Therefore a market analysis must be performed to establish whether demand for this service or product even exists in the relevant market. In keeping with the general theory of supply and demand, when there is high demand for a product, the asking price for it will, other things being equal, be higher than when there is lower demand for a constant supply. That means that the higher the demand for the patent  product/service, the higher its value will be.</t>
  </si>
  <si>
    <t>Marketing options</t>
  </si>
  <si>
    <t>There is no known market for the patented technology</t>
  </si>
  <si>
    <t>The patented technology has not yet been targeted at a particular market</t>
  </si>
  <si>
    <t>There is a well-known market for the patented  technology</t>
  </si>
  <si>
    <t>There is a well-known market and further, well-defined market options</t>
  </si>
  <si>
    <t>There is a well-known market and other tangible prominent markets</t>
  </si>
  <si>
    <t>P_C2</t>
  </si>
  <si>
    <t>C2</t>
  </si>
  <si>
    <t>What is the market growth in the business area where the patented technology is utilised?</t>
  </si>
  <si>
    <t>This assessment factor determines the foreseeable market growth in the business area  of the patented technology. The rating scale is expressed as percentage growth in the market. The information is used to calculate the growth in turnover attributable to the patented technology. In the calculations for the forecast of financial results it is assumed that company turnover, in the business area market, will grow at an equal rate. Note that the calculations for market growth commence from the present moment in time, i.e. regardless of a possible period of development prior to commercialisation. Note also that a distinction is made between the market where the patented technology is put to use and the other markets the company operates in. In this assessment factor you determine the growth in the market used by the patented technology, whereas the overall expected growth in company-operated markets, excluding those of the patented technology, are given as `% in growth`, in the "Financial results" category. This information is used in the calculations for the area of total company growth in turnover, which excludes the patented technology.</t>
  </si>
  <si>
    <t>Market growth rate</t>
  </si>
  <si>
    <t>Very low (0,5%) [0,005]</t>
  </si>
  <si>
    <t>Low (2,5%) [0,025]</t>
  </si>
  <si>
    <t>Medium (5%) [0,05]</t>
  </si>
  <si>
    <t>High (8%) [0,08]</t>
  </si>
  <si>
    <t>Very high (15%) [0,15]</t>
  </si>
  <si>
    <t>P_C3</t>
  </si>
  <si>
    <t>C3</t>
  </si>
  <si>
    <t>What is the life expectancy of the patented technology in the market?</t>
  </si>
  <si>
    <t>This assessment factor determines the period of time, subsequent to market launch, that the patented product or patented process/service is on the market. If for example there is a two-year period prior to the possibility of the patented technology being commercially worked, the life expectancy of the patented technology will commence at the end of this two-year period. The default life expectancy period is expressed in whole years from 1 to 8 years, apart for the initial half-year. This estimation of the life expectancy of the patented technology on the market determines the calculation period used for the net present value calculations. (Your attention is drawn to assessment factor B5, where the estimated period of growth in the market begins immediately and covers both the product development period and the life expectancy period on the market, albeit with a limited calculable period of (max.) 10 years.)</t>
  </si>
  <si>
    <t>Life expectancy</t>
  </si>
  <si>
    <t>4 years [4]</t>
  </si>
  <si>
    <t>8 years [8]</t>
  </si>
  <si>
    <t>P_C4</t>
  </si>
  <si>
    <t>C4</t>
  </si>
  <si>
    <t>Are competitive or substitute products active in the market?</t>
  </si>
  <si>
    <t>How probable is it that competitive or substitute technologies are being developed? Competitors' development capabilities have to be analysed to ascertain whether market exclusivity can be maintained for the product/service concerned. If it is highly probable that competitive or substitute technologies are being developed, this will have an adverse effect on the value of the patent. This is because patent exclusivity is weakened when other solutions to the same problem appear.</t>
  </si>
  <si>
    <t>Competitive/substitute products</t>
  </si>
  <si>
    <t>There is a high degree of development of competitive or substitute technology</t>
  </si>
  <si>
    <t>It is probable that competitive or substitute technology is being developed</t>
  </si>
  <si>
    <t>There is a 50% chance that competitive or substitute technology is being developed</t>
  </si>
  <si>
    <t>Exclusivity in the market is a good probablility</t>
  </si>
  <si>
    <t>Exclusivity in the market is by and large certain</t>
  </si>
  <si>
    <t>P_C5</t>
  </si>
  <si>
    <t>C5</t>
  </si>
  <si>
    <t>What ultimate sales price is the consumer willing to pay compared to existing known products?</t>
  </si>
  <si>
    <t>What is the highest potential sales price that can be obtained for the product in the relevant markets if sales success is to be achieved? This factor is a direct analysis of the ultimate price, in relation to existing, known products, that the consumer/buyer is prepared to pay for a product having the qualities/properties which the technology/product/service will provide. The higher the attainable price for the product, etc., the higher the value of the patent will be. Sometimes the price is set at a cost lower than that of the competitors, e.g. because the product is easier to produce. Allowances for such factors have been taken into account in other evaluation factors, e.g. those concerning production costs and investments.</t>
  </si>
  <si>
    <t>Attainable ultimate sales price</t>
  </si>
  <si>
    <t>Attainable sales price significantly lower than competitors` price</t>
  </si>
  <si>
    <t>Lower than competitors` price</t>
  </si>
  <si>
    <t>Price equal to competitors`</t>
  </si>
  <si>
    <t>Higher than competitors` price</t>
  </si>
  <si>
    <t>Significantly higher than competitors` price</t>
  </si>
  <si>
    <t>P_C6</t>
  </si>
  <si>
    <t>C6</t>
  </si>
  <si>
    <t>What is the potential extra turnover to be obtained within the business area when utilising the patented technology?</t>
  </si>
  <si>
    <t>This assessment factor determines what effect utilising the patented technology has on the current business area turnover. Does utilising the patented technology capture market share and thereby increase business area turnover? In the rating scale, the potential increase in turnover is expressed as the foreseeable percentage rise in current business area turnover. The current turnover figure is given in the "Financial results" category. The information is used in the forecast of financial results to calculate the share of the total increase in turnover attributable to the patented technology.</t>
  </si>
  <si>
    <t>Potential extra turnover</t>
  </si>
  <si>
    <t>Very small extra turnover in the business area (0,5%) [0,005]</t>
  </si>
  <si>
    <t>Small (2%) [0,02]</t>
  </si>
  <si>
    <t>Medium (4%) [0,04]</t>
  </si>
  <si>
    <t>Large (6%) [0,06]</t>
  </si>
  <si>
    <t>Very large (10%) [0,1]</t>
  </si>
  <si>
    <t>P_C7</t>
  </si>
  <si>
    <t>C7</t>
  </si>
  <si>
    <t>What knowledge does the company have of application potential and commercial opportunities?</t>
  </si>
  <si>
    <t>This assessment factor requires an evaluation by the company of the extent of their knowledge regarding possible application uses, the potential they embody, and the opportunities thus created for commercially working the patented technology. The technology covered by the patent is evaluated from as broad a perspective as possible, also with respect to non-traditional markets and applications.</t>
  </si>
  <si>
    <t>Knowledge of commercial opportunities</t>
  </si>
  <si>
    <t>Current company knowledge is of limited application potential only</t>
  </si>
  <si>
    <t>Limited knowledge of application potential and commercial opportunities</t>
  </si>
  <si>
    <t>Knowledge of application potential and limited knowledge of commercial opportunities</t>
  </si>
  <si>
    <t>Knowledge of application potential and commercial opportunities</t>
  </si>
  <si>
    <t>The company has a full knowledge of application potential and commercial opportunities</t>
  </si>
  <si>
    <t>P_C8</t>
  </si>
  <si>
    <t>C8</t>
  </si>
  <si>
    <t>Does the patented technology embody potential revenue from licensing agreements?</t>
  </si>
  <si>
    <t>Here you assess the potential for licensing agreements. Is the patent a specialised-area patent, of interest only to closely connected competitors, and therefore embodying few opportunities for licensing agreements? Or is it possible that the technology can set new standards and create numerous licensing opportunities? Does the patent embody opportunities outside the key area the company operates in? Is patent licensing common in this area? Are changes due? A point worth considering is whether there is a hidden opportunity for licensing agreements with potential infringers, who could be contacted and sold a licence.</t>
  </si>
  <si>
    <t>Potential licensing revenue</t>
  </si>
  <si>
    <t>No relevant prospects for creating revenue from licensing agreements</t>
  </si>
  <si>
    <t>Licensing revenue is possible to a lesser degree</t>
  </si>
  <si>
    <t>Good prospects/ potential for creating revenue from licensing agreements</t>
  </si>
  <si>
    <t>Very good prospects/ potential for creating revenue from licensing agreements</t>
  </si>
  <si>
    <t>Extremely good prospects/ potential for creating revenue from licensing agreements</t>
  </si>
  <si>
    <t>P_C9</t>
  </si>
  <si>
    <t>C9</t>
  </si>
  <si>
    <t>Do commercial activities require special permits/ licences</t>
  </si>
  <si>
    <t>In some situations special permits/licences must be obtained from public authorities or similar authorities. In these cases such conditions should be assessed, as it may not be possible for the patent to be commercially worked until the permits/licences are obtained.</t>
  </si>
  <si>
    <t>Permit/licence requirements</t>
  </si>
  <si>
    <t>Permit/licence required. Refusal from public authorities</t>
  </si>
  <si>
    <t>Permit/ licence application not submitted to authorities or already submitted but provisionally refused</t>
  </si>
  <si>
    <t>Permit/ licence application submitted to authorities - no answer yet</t>
  </si>
  <si>
    <t>Limited-term permit/ licence approval from public authorities</t>
  </si>
  <si>
    <t>Life-term permit/ licence approval from public authorities, or no permit/licence required to sell patent/product in the market</t>
  </si>
  <si>
    <t>P_D1</t>
  </si>
  <si>
    <t>D1</t>
  </si>
  <si>
    <t>Can the existing business area output in the relevant market be maintained without utilising the patented technology?</t>
  </si>
  <si>
    <t>This assessment factor determines whether the patented technology is an essential element in maintaining business area turnover for the patented product/service. If the entire business area turnover can be maintained without the patented technology, it becomes, in principle, superfluous; whereas if the company is unable to maintain business area turnover/output without it, the patented technology is an essential element. The rating scale expresses the percentage of business area turnover that can be maintained without the patent. The information is used to calculate how great a share of the business area turnover/output can be achieved if the patented technology is kept in force.</t>
  </si>
  <si>
    <t>Business output maintainability</t>
  </si>
  <si>
    <t>100% of business output can be maintained without the patented technology [1]</t>
  </si>
  <si>
    <t>75% [0,75]</t>
  </si>
  <si>
    <t>50% [0,5]</t>
  </si>
  <si>
    <t>25% [0,25]</t>
  </si>
  <si>
    <t>0% [0]</t>
  </si>
  <si>
    <t>P_D2</t>
  </si>
  <si>
    <t>D2</t>
  </si>
  <si>
    <t>What are the necessary future development costs?</t>
  </si>
  <si>
    <t>This assessment factor is for determining the development costs incurred annually before the patent product/service is ready for use commercially. It is only the future development costs which are to be assessed, including patenting costs and market introduction costs, but excluding costs already accounted for. In the rating scale, the estimated figure for cost of development is expressed as a percentage of the current business area turnover, where turnover refers to the turnover figure given in the "Financial results" category. This information is used to calculate the remaining investments for product/service development before the product is saleable or the service is usable.</t>
  </si>
  <si>
    <t>Future cost of development</t>
  </si>
  <si>
    <t>Extremely high investment (30% of business area turnover) [0,3]</t>
  </si>
  <si>
    <t>Medium (2,5%) [0,025]</t>
  </si>
  <si>
    <t>Low (0,5%) [0,005]</t>
  </si>
  <si>
    <t>P_D3</t>
  </si>
  <si>
    <t>D3</t>
  </si>
  <si>
    <t>What is the index for cost of production when implementing the patented technology?</t>
  </si>
  <si>
    <t>The future production costs for the patent-related product are assessed in relation to the level of the current production costs in the company. You need to determine whether the patent-related product will be easier and cheaper to produce compared to production at present due to implementation of the patented technology, or whether implementation of the patented technology will make the production process more difficult and thereby more expensive. In the rating scale, production costs are expressed as percentage change in level in relation to the current level of production costs. This information is used in the calculations for the forecasts of financial results, primarily in the profit calculations.</t>
  </si>
  <si>
    <t>Cost of production</t>
  </si>
  <si>
    <t>30% increase due to use of the patented technology [1,3]</t>
  </si>
  <si>
    <t>15% increase due to use of the patented technology [1,15]</t>
  </si>
  <si>
    <t>No increase or decrease [1]</t>
  </si>
  <si>
    <t>15% decrease due to use of the patented technology [0,85]</t>
  </si>
  <si>
    <t>30% decrease due to use of the patented technology [0,7]</t>
  </si>
  <si>
    <t>P_D4</t>
  </si>
  <si>
    <t>D4</t>
  </si>
  <si>
    <t>What investment is necessary for production equipment?</t>
  </si>
  <si>
    <t>This assessment factor determines whether the current level of investment for production equipment is affected by the new production technology. Does the new patented technology affect the current level of investment necessary for production of the related patent product? The rating scale expresses the percentage change expected in relation to the current investment intensity for production equipment. If the necessary production technology costs the same as the existing technology, the score is 100%. If it is less expensive, the score will be less than 100%. If there is a need for investments over and above the existing level, the score will be higher than 100%. This information is used to calculate investments and re-investments when production equipment is depreciated and has an effect on liquidity.</t>
  </si>
  <si>
    <t>Investment intensity</t>
  </si>
  <si>
    <t>120% of present investment intensity [1,2]</t>
  </si>
  <si>
    <t>110% of present investment intensity [1,1]</t>
  </si>
  <si>
    <t>100% of present investment intensity - investment-neutral [1]</t>
  </si>
  <si>
    <t>70% of present investment intensity [0,7]</t>
  </si>
  <si>
    <t>50% of present investment intensity [0,5]</t>
  </si>
  <si>
    <t>P_D5</t>
  </si>
  <si>
    <t>D5</t>
  </si>
  <si>
    <t>Does the company have the financial capacity to cover patent renewal fees in the relevant markets?</t>
  </si>
  <si>
    <t>Obviously, the company must have the financial ability to cover renewal fees if the patent is to maintain its value. If the company owns a patent registered in several countries, the renewal fees will be a not insignificant amount.</t>
  </si>
  <si>
    <t>Financial capacity to cover renewal fees</t>
  </si>
  <si>
    <t>Maintenance in one country</t>
  </si>
  <si>
    <t>2-5 countries</t>
  </si>
  <si>
    <t>5-10 countries</t>
  </si>
  <si>
    <t>10-15 countries</t>
  </si>
  <si>
    <t>Over 15 countries/all current and potential countries</t>
  </si>
  <si>
    <t>P_D6</t>
  </si>
  <si>
    <t>D6</t>
  </si>
  <si>
    <t>What is the patented technology`s contribution to company profits?</t>
  </si>
  <si>
    <t>This is an evaluation of the patented technology's estimated contribution to company profits. The evaluation can be compared with the patented technology's calculated net present value and the patent strategic profile, and on this basis can provide a profile illustrating the degree to which the patented technology and patent are of strategic importance for the company.</t>
  </si>
  <si>
    <t>Contribution to company profits</t>
  </si>
  <si>
    <t>Less than 3% of accumulated profits</t>
  </si>
  <si>
    <t>Between 3 and 10% of accumulated profits</t>
  </si>
  <si>
    <t>Between 10 and 15% of accumulated profits</t>
  </si>
  <si>
    <t>Between 15 and 25% of accumulated profits</t>
  </si>
  <si>
    <t>More than 25% of accumulated profits</t>
  </si>
  <si>
    <t>P_E1</t>
  </si>
  <si>
    <t>E1</t>
  </si>
  <si>
    <t>Is the object of the patent to secure position held in existing markets?</t>
  </si>
  <si>
    <t>Patents can be used to secure the right to produce or sell a product or service in the markets you know. Clusters of patents can be accumulated which, by acting as barriers, make it particularly difficult for competitors to penetrate the market.</t>
  </si>
  <si>
    <t>Securing existing markets</t>
  </si>
  <si>
    <t>No</t>
  </si>
  <si>
    <t>To a minor degree</t>
  </si>
  <si>
    <t>To some degree</t>
  </si>
  <si>
    <t>To a large degree</t>
  </si>
  <si>
    <t>To a very large degree</t>
  </si>
  <si>
    <t>P_E2</t>
  </si>
  <si>
    <t>E2</t>
  </si>
  <si>
    <t>Is the object of the patent to win new markets?</t>
  </si>
  <si>
    <t>Patents can play a part in ensuring the right to invade and conquer new markets. Clusters of patents can be accumulated/amassed which, by acting as barriers, make it particularly difficult for competitors to penetrate the market.</t>
  </si>
  <si>
    <t>Winning new markets</t>
  </si>
  <si>
    <t>P_E3</t>
  </si>
  <si>
    <t>E3</t>
  </si>
  <si>
    <t>Is the object of the patent part of an image-building process?</t>
  </si>
  <si>
    <t>Patents can be used to demonstrate that a company is innovative, for example, and a forerunner in technological development - or they can be used for some other form of image building.</t>
  </si>
  <si>
    <t>Image building</t>
  </si>
  <si>
    <t>P_E4</t>
  </si>
  <si>
    <t>E4</t>
  </si>
  <si>
    <t>Is the object of the patent to ensure "freedom to operate" - to ensure the space for your own development activities?</t>
  </si>
  <si>
    <t>Patents can be used as elbow room for the company's future technological development so that access to subsequent utilisation in the market is ensured. It is important to be ahead of your competitors in recognising the potential in a technological area.</t>
  </si>
  <si>
    <t>Ensuring "freedom to operate"</t>
  </si>
  <si>
    <t>P_E5</t>
  </si>
  <si>
    <t>E5</t>
  </si>
  <si>
    <t>Is the object of the patent to restrict competitive development?</t>
  </si>
  <si>
    <t>Patents can be used to capture areas of technology. This will obstruct future competitive development and competitive access to operate in given markets. If there are already a number of patents within the area in question, it will be extremely difficult for the competitor to develop his own products.</t>
  </si>
  <si>
    <t>Restricting competitive development</t>
  </si>
  <si>
    <t>P_E6</t>
  </si>
  <si>
    <t>E6</t>
  </si>
  <si>
    <t>Does the company use the patent for licence or sales agreements?</t>
  </si>
  <si>
    <t>Patents can form the basis for establishing licence or sales agreements for technological knowledge, or they can be an instrument in cross-licensing agreements.</t>
  </si>
  <si>
    <t>Licence or sales agreement</t>
  </si>
  <si>
    <t>P_E7</t>
  </si>
  <si>
    <t>E7</t>
  </si>
  <si>
    <t>Does the patent form part of the company's core-technology areas?</t>
  </si>
  <si>
    <t>A patent can be part of one or more of the company's core-technology areas, either independently or in connection with other company patents.</t>
  </si>
  <si>
    <t>Part of core-technology areas</t>
  </si>
  <si>
    <t>P_E8</t>
  </si>
  <si>
    <t>E8</t>
  </si>
  <si>
    <t>Is there alignment between the patent and the company's business strategy?</t>
  </si>
  <si>
    <t>There are various ways in which a patent can contribute to the company's business strategy - or vice versa, so that a particular patent field benefits from the support of the business strategy.</t>
  </si>
  <si>
    <t>Correlation between patent and company business strategy</t>
  </si>
  <si>
    <t>IPscore 3.0</t>
  </si>
  <si>
    <t xml:space="preserve"> IPscore is a tool to evaluate patents, technologies and research projects.</t>
  </si>
  <si>
    <t>Instructions and disclaimer</t>
  </si>
  <si>
    <t>Input</t>
  </si>
  <si>
    <t>A. Legal status</t>
  </si>
  <si>
    <t>B. Technology</t>
  </si>
  <si>
    <t>C. Market conditions</t>
  </si>
  <si>
    <t>D. Finance</t>
  </si>
  <si>
    <t>E. Strategy</t>
  </si>
  <si>
    <t>Financial Results</t>
  </si>
  <si>
    <t>Output</t>
  </si>
  <si>
    <t>Radar profiles</t>
  </si>
  <si>
    <t>Opportunity/Risk matrix</t>
  </si>
  <si>
    <t>Net present value</t>
  </si>
  <si>
    <t>Patent accounts chart</t>
  </si>
  <si>
    <t>Comparison of NPV/Points chart</t>
  </si>
  <si>
    <t>Print all questions and answers of the original IPscore on A3</t>
  </si>
  <si>
    <t xml:space="preserve">Further information at epo.org/ipscore </t>
  </si>
  <si>
    <t>Instructions</t>
  </si>
  <si>
    <t>All questions must be answered.</t>
  </si>
  <si>
    <t>In order to make all the information cohere, it is important for the object to which the patent belongs to be clearly defined, e.g. as a firm, a division, a market, a patent family or cluster, etc. This is important because when IPscore starts adding, subtracting, multiplying and dividing between numbers, they all have to refer to the same thing. Otherwise the old adage "garbage in, garbage out" will also hold true here.</t>
  </si>
  <si>
    <t>The assessment factor scales can be adjusted if they are not relevant to the company`s situation. The questions can be changed in the bottom area of each category. 
NB: If you adjust a scale, this adjustment will affect all patents in the database.</t>
  </si>
  <si>
    <t>Therefore it is crucial to decide on the organisational perspective from which the evaluation is to be made and to answer the questions with this in mind. Decide whether a single patent or a patent family or an organisational entity is to be the object of the evaluation. Be certain about whether the evaluation of the market and the financial situation of the patent refers to one or more products. The answers relating to financial results, and the assessment factors referring to percent of output/turnover, must concern the same object as the output/turnover figures given in the financial section of the evaluation.</t>
  </si>
  <si>
    <t xml:space="preserve">If different scales are required for special patent segments or company divisions, it will be necessary to create a new IPscore workbook with the relevant new scales. </t>
  </si>
  <si>
    <t>Disclaimer</t>
  </si>
  <si>
    <r>
      <t>IPscore is protected by copyright owned by the European Patent Organisation. The users agree to comply with the general conditions for the delivery of EPO information products (</t>
    </r>
    <r>
      <rPr>
        <sz val="11"/>
        <color rgb="FF0000FF"/>
        <rFont val="Calibri"/>
        <family val="2"/>
        <scheme val="minor"/>
      </rPr>
      <t>https://new.epo.org/en/service-support/ordering/
terms-and-conditions</t>
    </r>
    <r>
      <rPr>
        <sz val="11"/>
        <rFont val="Calibri"/>
        <family val="2"/>
        <scheme val="minor"/>
      </rPr>
      <t>). IPscore is a registered trade mark owned by the European Patent Organisation. Reference in external reports and other publications may be made only if it is indicated that IPscore is a registered trade mark. Parts of IPscore are password-protected or hidden. Entering the password "IPscore4You!" lets you show (unhide) sheets and make changes. Changes need to be clearly indicated in the tool so that they are visible to all stakeholders.</t>
    </r>
  </si>
  <si>
    <r>
      <t>IPscore is available free of charge from the</t>
    </r>
    <r>
      <rPr>
        <u/>
        <sz val="11"/>
        <color rgb="FF0000FF"/>
        <rFont val="Calibri"/>
        <family val="2"/>
        <scheme val="minor"/>
      </rPr>
      <t xml:space="preserve"> EPO</t>
    </r>
    <r>
      <rPr>
        <sz val="11"/>
        <rFont val="Calibri"/>
        <family val="2"/>
        <scheme val="minor"/>
      </rPr>
      <t>. It is provided "as is" and without any express or implied warranty, especially with regard to suitability or usability. In particular, there could be deficiencies in the functionality, data handling or bugs. Possible problems could cause data loss and other failures such as interruptions to the service and system crashes. You should not take any business-critical decisions based on analysis conducted with IPscore. The EPO will not be liable for any loss or damage suffered by any party as a result of their use of IPscore or any of its content.</t>
    </r>
  </si>
  <si>
    <t>Opportunity factors/Patent</t>
  </si>
  <si>
    <t>Risk factors/Patent</t>
  </si>
  <si>
    <t>Patent/OP</t>
  </si>
  <si>
    <t>Average Opportunity</t>
  </si>
  <si>
    <t>Average Risk</t>
  </si>
  <si>
    <t>Quadrant divisions</t>
  </si>
  <si>
    <t>x</t>
  </si>
  <si>
    <t>y</t>
  </si>
  <si>
    <t>Horizontal line left</t>
  </si>
  <si>
    <t>Horizontal line right</t>
  </si>
  <si>
    <t>Vertical line bottom</t>
  </si>
  <si>
    <t>Vertical line top</t>
  </si>
  <si>
    <t>A. Legal Status questions</t>
  </si>
  <si>
    <t>Explanation</t>
  </si>
  <si>
    <t>Patent 1</t>
  </si>
  <si>
    <t>Patent 2</t>
  </si>
  <si>
    <t>Patent 3</t>
  </si>
  <si>
    <t>Patent 4</t>
  </si>
  <si>
    <t>Patent 5</t>
  </si>
  <si>
    <t>Patent 6</t>
  </si>
  <si>
    <t>Patent 7</t>
  </si>
  <si>
    <t>Patent 8</t>
  </si>
  <si>
    <t>Patent 9</t>
  </si>
  <si>
    <t>Patent 10</t>
  </si>
  <si>
    <t>Patent 11</t>
  </si>
  <si>
    <t>Patent 12</t>
  </si>
  <si>
    <t>Patent 13</t>
  </si>
  <si>
    <t>Patent 14</t>
  </si>
  <si>
    <t>Patent 15</t>
  </si>
  <si>
    <t>Patent 16</t>
  </si>
  <si>
    <t>Patent 17</t>
  </si>
  <si>
    <t>Patent 18</t>
  </si>
  <si>
    <t>Patent 19</t>
  </si>
  <si>
    <t>Patent 20</t>
  </si>
  <si>
    <t>Patent 21</t>
  </si>
  <si>
    <t>Patent 22</t>
  </si>
  <si>
    <t>Patent 23</t>
  </si>
  <si>
    <t>Patent 24</t>
  </si>
  <si>
    <t>Patent 25</t>
  </si>
  <si>
    <t>2 - Patent application filed</t>
  </si>
  <si>
    <t>1 - Patent not yet applied for</t>
  </si>
  <si>
    <t>3 - National office novelty search or similar</t>
  </si>
  <si>
    <t>2 - Quick and dirty' search (simple database search) performed</t>
  </si>
  <si>
    <t>5 - Patent has more than a 12-year term remaining</t>
  </si>
  <si>
    <t>2 - Patent has 2-4 year term remaining</t>
  </si>
  <si>
    <t>4 - The claims are broadly inclusive</t>
  </si>
  <si>
    <t>5 - Patent protection in all existing and potentially relevant market area countries</t>
  </si>
  <si>
    <t>1 - Patent protection in a single national market only</t>
  </si>
  <si>
    <t>1 - No monitoring against infringement</t>
  </si>
  <si>
    <t>4 - Systematic monitoring of markets</t>
  </si>
  <si>
    <t>1 - Legal proceedings are very customary</t>
  </si>
  <si>
    <t>3 - Disputes are customary</t>
  </si>
  <si>
    <t>4 - Patent rights enforced in nearly all cases if not too expensive</t>
  </si>
  <si>
    <t>2 - Patent rights enforced in selected countries in important markets</t>
  </si>
  <si>
    <t>Comments to questions</t>
  </si>
  <si>
    <t xml:space="preserve">  </t>
  </si>
  <si>
    <t xml:space="preserve"> </t>
  </si>
  <si>
    <t>Adaptation of questions and answers (change below)</t>
  </si>
  <si>
    <t>Answer 1</t>
  </si>
  <si>
    <t>Answer 2</t>
  </si>
  <si>
    <t>Answer 3</t>
  </si>
  <si>
    <t>Answer 4</t>
  </si>
  <si>
    <t>Answer 5</t>
  </si>
  <si>
    <t>Risk factor</t>
  </si>
  <si>
    <t>Opportunity factor</t>
  </si>
  <si>
    <t>yes</t>
  </si>
  <si>
    <t>no</t>
  </si>
  <si>
    <t>Please enter the date of last update (optional)</t>
  </si>
  <si>
    <t>Please hide/unhide columns according to the patents that you want to see or print!</t>
  </si>
  <si>
    <t>Next category</t>
  </si>
  <si>
    <t>-&gt; B. Technology</t>
  </si>
  <si>
    <t>B. Technology questions</t>
  </si>
  <si>
    <t>5 - The invention can change the way in which the industry operates/ works</t>
  </si>
  <si>
    <t>1 - The invention has a marginal effect in relation to existing technology</t>
  </si>
  <si>
    <t>4 - There is substitute technology which is not yet competitive</t>
  </si>
  <si>
    <t>2 - There is a reasonably wide area of substitute technology</t>
  </si>
  <si>
    <t>3 - Production test has been completed</t>
  </si>
  <si>
    <t>3 - Some development of production processes is required before the patent can be utilised</t>
  </si>
  <si>
    <t>4 - Only slight development of production processes is required before the patent can be utilised</t>
  </si>
  <si>
    <t>2 - The technology is easy to copy and produce</t>
  </si>
  <si>
    <t>4 - The technology is complex and difficult to copy and produce</t>
  </si>
  <si>
    <t>2 - It is difficult but not impossible to identify infringing copycat products</t>
  </si>
  <si>
    <t>3 - It is comparatively easy to identify infringing copycat products</t>
  </si>
  <si>
    <t>4 - Use of the patent is dependent on licence agreements, but not with competitors</t>
  </si>
  <si>
    <t>2 - Use of the patent is dependent on some licence agreements with competitors</t>
  </si>
  <si>
    <t>5 - The patent provides distinctive features which can be used for marketing the product</t>
  </si>
  <si>
    <t>1 - The patent provides an improvement of product utility value which is very difficult to communicate</t>
  </si>
  <si>
    <t>Set minimum here</t>
  </si>
  <si>
    <t>Set maximum here</t>
  </si>
  <si>
    <t>Minimum value in portfolio</t>
  </si>
  <si>
    <t>Maximum value in portfolio</t>
  </si>
  <si>
    <t>-&gt; C. Market conditions</t>
  </si>
  <si>
    <t>Previous category</t>
  </si>
  <si>
    <t>&lt;- A. Legal status</t>
  </si>
  <si>
    <t>C. Market conditions questions</t>
  </si>
  <si>
    <t>5 - There is a well-known market and other tangible prominent markets</t>
  </si>
  <si>
    <t>1 - There is no known market for the patented technology</t>
  </si>
  <si>
    <t>1 - There is a high degree of development of competitive or substitute technology</t>
  </si>
  <si>
    <t>4 - Exclusivity in the market is a good probablility</t>
  </si>
  <si>
    <t>2 - Lower than competitors` price</t>
  </si>
  <si>
    <t>5 - Significantly higher than competitors` price</t>
  </si>
  <si>
    <t>4 - Knowledge of application potential and commercial opportunities</t>
  </si>
  <si>
    <t>3 - Knowledge of application potential and limited knowledge of commercial opportunities</t>
  </si>
  <si>
    <t>2 - Licensing revenue is possible to a lesser degree</t>
  </si>
  <si>
    <t>5 - Life-term permit/ licence approval from public authorities, or no permit/licence required to sell patent/product in the market</t>
  </si>
  <si>
    <t>1 - Permit/licence required. Refusal from public authorities</t>
  </si>
  <si>
    <t>Minimum in portfolio</t>
  </si>
  <si>
    <t>Maximum in portfolio</t>
  </si>
  <si>
    <t>-&gt; D. Finance</t>
  </si>
  <si>
    <t>&lt;- B. Technology</t>
  </si>
  <si>
    <t>similar split as in Colum R-U</t>
  </si>
  <si>
    <t>Min/max from sheet</t>
  </si>
  <si>
    <t>1 year [1]</t>
  </si>
  <si>
    <t>½ year [0,5]</t>
  </si>
  <si>
    <t>Very low (½%) [0,005]</t>
  </si>
  <si>
    <t>Low (2½%) [0,025]</t>
  </si>
  <si>
    <t>Very small extra turnover in the business area (½%) [0,005]</t>
  </si>
  <si>
    <t>Knowledge of application potential â€“ limited knowledge of commercial opportunities</t>
  </si>
  <si>
    <t>Medium (2.5%) [0,025]</t>
  </si>
  <si>
    <t>Low (½%) [0,005]</t>
  </si>
  <si>
    <t>Used formula for 2 significant figures calculation</t>
  </si>
  <si>
    <t>=ROUND(value;2-(1+INT(LOG10(ABS(value)))))</t>
  </si>
  <si>
    <t>from:</t>
  </si>
  <si>
    <t>=ROUND(value;number_of_digits-(1+INT(LOG10(ABS(value)))))</t>
  </si>
  <si>
    <t>D. Finance questions</t>
  </si>
  <si>
    <t>5 - Over 15 countries/all current and potential countries</t>
  </si>
  <si>
    <t>1 - Less than 3% of accumulated profits</t>
  </si>
  <si>
    <t>4 - Between 15 and 25% of accumulated profits</t>
  </si>
  <si>
    <t>-&gt; E. Strategy</t>
  </si>
  <si>
    <t>&lt;- C. Market conditions</t>
  </si>
  <si>
    <t xml:space="preserve">E. Strategy questions </t>
  </si>
  <si>
    <t>3 - To some degree</t>
  </si>
  <si>
    <t>1 - No</t>
  </si>
  <si>
    <t>2 - To a minor degree</t>
  </si>
  <si>
    <t>4 - To a large degree</t>
  </si>
  <si>
    <t>Patents can be used to capture areas of technology. This will obstruct future competitive development and competitive access to operate in given markets. |If there are already a number of patents within the area in question, it will be extremely difficult for the competitor to develop his own products.</t>
  </si>
  <si>
    <t>5 - To a very large degree</t>
  </si>
  <si>
    <t>Opportinity factor</t>
  </si>
  <si>
    <t>-&gt; Financial Results</t>
  </si>
  <si>
    <t>&lt;- D. Finance</t>
  </si>
  <si>
    <t>Factor/Financial assumptions</t>
  </si>
  <si>
    <t>Financial results from the company accounts</t>
  </si>
  <si>
    <t>Business turnover</t>
  </si>
  <si>
    <t>Direct costs</t>
  </si>
  <si>
    <t>Indirect costs</t>
  </si>
  <si>
    <t>Provision for depreciation</t>
  </si>
  <si>
    <t>Net result</t>
  </si>
  <si>
    <t>Depreciation period (in yrs)</t>
  </si>
  <si>
    <t>Definition of business area</t>
  </si>
  <si>
    <t>Share of current turnover</t>
  </si>
  <si>
    <t>Parameters used in the calculations</t>
  </si>
  <si>
    <t>Discount factor</t>
  </si>
  <si>
    <t xml:space="preserve">The net present value of the patented technology is: </t>
  </si>
  <si>
    <t>Date</t>
  </si>
  <si>
    <t>Revenue</t>
  </si>
  <si>
    <t>Revenue = C6*(1 + C2)Y-1 * Def_of_BusinessArea * (1 + C2)Y * 100 (computed for each year in which the product is on the market within its life expectancy)</t>
  </si>
  <si>
    <t>IF($A32&lt;=C$3;0;IF((-$A32+C$3)&gt;-1;($A32-C$3)*C$6*((1+C$4)^($A32-1))*C$23*((1+C$4)^$A32)*100;IF($A32&lt;=C$3+C$5;C$6*((1+C$4)^($A32-1))*C$23*((1+C$4)^$A32)*100;IF($A32&lt;C$3+C$5+1;(1-($A32-C$3-C$5))*C$6*((1+C$4)^($A32-1))*C$23*((1+C$4)^$A32)*100;0))))</t>
  </si>
  <si>
    <t>Share direct costs</t>
  </si>
  <si>
    <t>Fin_Share_Direct_costs_= Fin_Direct_costs/Fin_BusinessTurnover*100</t>
  </si>
  <si>
    <t>Share indirect costs</t>
  </si>
  <si>
    <t>Fin_Share_Indirect_costs_= Fin_Indirect_costs/Fin_BusinessTurnover*100</t>
  </si>
  <si>
    <t>Share costs</t>
  </si>
  <si>
    <t>Share_Costs = (Fin_Share_Direct_costs + Fin_Share_Indirect_costs)/100</t>
  </si>
  <si>
    <t>Costs</t>
  </si>
  <si>
    <r>
      <t xml:space="preserve">Costs = Revenue * D3 * Share_Costs </t>
    </r>
    <r>
      <rPr>
        <b/>
        <sz val="11"/>
        <color theme="1"/>
        <rFont val="Calibri"/>
        <family val="2"/>
        <scheme val="minor"/>
      </rPr>
      <t>+ D2 * Def_of_BusinessArea * 100
(bold part computed for each year before the product is introduced on the market)</t>
    </r>
  </si>
  <si>
    <t>Share depreciation</t>
  </si>
  <si>
    <t>Share_Deprec = Fin_Share_ProvisionForDeprec = Fin_ProvisionForDeprec/Fin_BusinessTurnover*100 (in%)</t>
  </si>
  <si>
    <t>Investment reduction</t>
  </si>
  <si>
    <t>InvestmentReduction = Fin_DeprecPeriod * Share_Deprec * (1-D4) * Def_of_BusinessArea * (1 + C2)^Y
(computed for each 1st year of the depreciation period, from the market appearance until the 10th year)</t>
  </si>
  <si>
    <t>(assumption that production equipment investmnet is only made in the year of market appearence) partial years are not considered</t>
  </si>
  <si>
    <t xml:space="preserve">Regained revenue </t>
  </si>
  <si>
    <t>Regained_revenue = (100 - Share_Costs *100) * (1-D1) * Def_of_BusinessArea * (1 + C2)^Y</t>
  </si>
  <si>
    <t>IF($A32&lt;=C$3;0;IF((-$A32+C$3)&gt;-1;($A32-C$3)*((100-C$45*100)*(1-C$7)*C$23*(1+C$4)^$A74);IF($A32&lt;=C$3+C$5;(100-C$45*100)*(1-C$7)*C$23*(1+C$4)^$A74;IF($A32&lt;C$3+C$5+1;(1-($A32-C$3-C$5))*((100-C$45*100)*(1-C$7)*C$23*(1+C$4)^$A74);0))))"</t>
  </si>
  <si>
    <t>Efficiency</t>
  </si>
  <si>
    <t>Efficiency = Share_Costs * 100 * (1-D3) * Def_of_BusinessArea * (1 + C2)^Y</t>
  </si>
  <si>
    <t>"IF($A32&lt;=C$3;0;IF((-$A32+C$3)&gt;-1;($A32-C$3)*C$6*((1+C$4)^($A32-1))*C$23*((1+C$4)^$A32)*100;IF($A32&lt;=C$3+C$5;C$6*((1+C$4)^($A32-1))*C$23*((1+C$4)^$A32)*100;IF($A32&lt;C$3+C$5+1;(1-($A32-C$3-C$5))*C$6*((1+C$4)^($A32-1))*C$23*((1+C$4)^$A32)*100;0))))"</t>
  </si>
  <si>
    <t>(to help with expected average business area turnover)</t>
  </si>
  <si>
    <t>expected average business area turnover</t>
  </si>
  <si>
    <t>Example for Y=6 if 06_Inv_index_2 (i.e., depreciation year
number) equals 1, and Fin_DeprecPeriod = 5:
01_Inv_index_5 = (06_Revenue + 07_Revenue +
08_Revenue + 09_Revenue + 10_Revenue) /
Fin_DeprecPeriod</t>
  </si>
  <si>
    <t>investment index</t>
  </si>
  <si>
    <t>Investments</t>
  </si>
  <si>
    <t>investments = expected average business area turnover * (investment intensity * investment
index)</t>
  </si>
  <si>
    <t xml:space="preserve">Liquidity </t>
  </si>
  <si>
    <t>Liquidity = Revenue - Costs - Investments + Regained_revenue + Efficiency + InvestmentReduction</t>
  </si>
  <si>
    <t>Business-area profits without the patent technology</t>
  </si>
  <si>
    <t>Without patent turnover</t>
  </si>
  <si>
    <t>WithoutPatent_Turnover = Fin_BusinessTurnover * D1 * (1 + C2)Y * Def_of_BusinessArea</t>
  </si>
  <si>
    <t>costs without patent</t>
  </si>
  <si>
    <t>WithoutPatent_Costs = Share_Costs * WithoutPatent_Turnover</t>
  </si>
  <si>
    <t>depreciation without patent</t>
  </si>
  <si>
    <t>WithoutPatent_Deprec = Share_Deprec/100 * WithoutPatent_Turnover</t>
  </si>
  <si>
    <t>IFERROR(IF($A32&lt;=C$3+C$5;(C153-C165-C177);IF($A32&lt;C$3+C$5+1;(1-($A32-C$3-C$5))*(C153-C165-C177);0));0)</t>
  </si>
  <si>
    <t>Profits without patent (in line with E&amp;Y; however end is tailed)</t>
  </si>
  <si>
    <t>WithoutPatent_Profits = WithoutPatent_Turnover - WithoutPatent_Costs - WithoutPatent_Deprec
(computed for each year until the sum of time to market and the life expectancy )</t>
  </si>
  <si>
    <t>Foreseeable profits for the patent technology</t>
  </si>
  <si>
    <t>Patent turnover</t>
  </si>
  <si>
    <t>Patent_Turnover = Revenue * Fin_BusinessTurnover/100</t>
  </si>
  <si>
    <t>Patent costs</t>
  </si>
  <si>
    <t>Patent_Costs = (Fin_BusinessTurnover * Costs/100 - ((WithoutPatent_Turnover / Def_of_BusinessArea) *
(Efficiency/100) / (1 + C2)Y)) - (Patent_regained_revenue / (Share_Costs) * Efficiency)/100</t>
  </si>
  <si>
    <t xml:space="preserve">Patent regained revenue </t>
  </si>
  <si>
    <t>Patent_regained_revenue = Fin_BusinessTurnover * Regained_Revenue/100</t>
  </si>
  <si>
    <t>Patent regained depreciation</t>
  </si>
  <si>
    <t>Patent_Regained_Deprec = Fin_BusinessTurnover * Def_of_BusinessArea * Share_Deprec * (1-D1) *
(1 + C2)Y / 100
(computed only if revenue for the current year is greater than 0)</t>
  </si>
  <si>
    <t>IF(C32&gt;0;IF($A32&lt;=C$3;0;IF((-$A32+C$3)&gt;-1;($A32-C$3)*(C$23*C$14*C$59*(1-C$7)*(1+C$4)^$A238/100);IF($A32&lt;=C$3+C$5;C$23*C$14*C$59*(1-C$7)*(1+C$4)^$A238/100;IF($A32&lt;C$3+C$5+1;(1-($A32-C$3-C$5))*(C$23*C$14*C$59*(1-C$7)*(1+C$4)^$A238/100);0))));0)</t>
  </si>
  <si>
    <t xml:space="preserve">Patent depreciation </t>
  </si>
  <si>
    <t>Patent_Deprec = ((Patent_Turnover * D4 * Share_Deprec / 100) -
(WithoutPatent_Turnover * Share_Deprec * (1- D4 ) / 100) -
Patent_Regained_Deprec * (1- D4))
(computed only if revenue for the current year is greater than 0)</t>
  </si>
  <si>
    <t>Patent profits</t>
  </si>
  <si>
    <t>Patent_Profits = Patent_Turnover - Patent_Costs - Patent_Deprec - Patent_Regained_Deprec +
Patent_regained_revenue</t>
  </si>
  <si>
    <t>Business-area profits with the patent technology</t>
  </si>
  <si>
    <t>WithoutPatent_Profits + Patent_Profits
(computed for all years)</t>
  </si>
  <si>
    <t>Comparison of NPV/points</t>
  </si>
  <si>
    <t>NPV</t>
  </si>
  <si>
    <t>Factor/Financial assumptions (to be changed in the respective categories)</t>
  </si>
  <si>
    <t>Please select diagram above to change the displayed content and format:</t>
  </si>
  <si>
    <t>- select the patents and criteria to be displayed in the filter section (e.g. if you want to adjust the selection)</t>
  </si>
  <si>
    <t>Risk factor?</t>
  </si>
  <si>
    <t>A. Legal Status</t>
  </si>
  <si>
    <t>Assessment factor</t>
  </si>
  <si>
    <t>SUM</t>
  </si>
  <si>
    <t>Opportuinty factor?</t>
  </si>
  <si>
    <t>Factor</t>
  </si>
  <si>
    <t>Option 1</t>
  </si>
  <si>
    <t>Option 2</t>
  </si>
  <si>
    <t>Option 3</t>
  </si>
  <si>
    <t>Option 4</t>
  </si>
  <si>
    <t>Option 5</t>
  </si>
  <si>
    <t>1: Patent not yet applied for</t>
  </si>
  <si>
    <t>2: Patent application filed</t>
  </si>
  <si>
    <t>3: Novelty search and patentability evaluation completed</t>
  </si>
  <si>
    <t>4: Patent granted</t>
  </si>
  <si>
    <t>5: Opposition period expired</t>
  </si>
  <si>
    <t>What is the patent’s legal position of strength?</t>
  </si>
  <si>
    <t>1: No novelty search</t>
  </si>
  <si>
    <t>2: ’Quick and dirty’ search (simple database search) performed</t>
  </si>
  <si>
    <t>3: National office novelty search or similar</t>
  </si>
  <si>
    <t>4: International novelty search</t>
  </si>
  <si>
    <t>5: Novelty search and infringement search</t>
  </si>
  <si>
    <t>1: Patent has 0-2 year term remaining</t>
  </si>
  <si>
    <t>2: Patent has 2-4 year term remaining</t>
  </si>
  <si>
    <t>3: Patent has 4-8 year term remaining</t>
  </si>
  <si>
    <t>4: Patent has 8-12 year term remaining</t>
  </si>
  <si>
    <t>5: Patent has more than a 12-year term remaining</t>
  </si>
  <si>
    <t>1: The claims are very narrow and specific</t>
  </si>
  <si>
    <t>2: The claims are quite narrow</t>
  </si>
  <si>
    <t>3: The claims are reasonably broad</t>
  </si>
  <si>
    <t>4: The claims are broadly inclusive</t>
  </si>
  <si>
    <t>5: The claims comprise a general principle</t>
  </si>
  <si>
    <t>Does the patent’s geographical coverage include the relevant markets?</t>
  </si>
  <si>
    <t>1: Patent protection in a single national market only</t>
  </si>
  <si>
    <t>2: Patent protection in a few market area countries</t>
  </si>
  <si>
    <t>3: Patent protection in most market area countries</t>
  </si>
  <si>
    <t>4: Patent protection in all existing market area countries</t>
  </si>
  <si>
    <t>5: Patent protection in all existing and potentially relevant market area countries</t>
  </si>
  <si>
    <t>1: No monitoring against infringement</t>
  </si>
  <si>
    <t>2: Random monitoring via reports from sales agents</t>
  </si>
  <si>
    <t>3: Some degree of systematic monitoring of selected competitor products</t>
  </si>
  <si>
    <t>4: Systematic monitoring of markets</t>
  </si>
  <si>
    <t>5: Formalised global monitoring</t>
  </si>
  <si>
    <t>1: Legal proceedings are very customary</t>
  </si>
  <si>
    <t>2: Legal proceedings exist</t>
  </si>
  <si>
    <t>3: Disputes are customary</t>
  </si>
  <si>
    <t>4: Disputes exist</t>
  </si>
  <si>
    <t>5: Disputes and legal proceedings are not customary</t>
  </si>
  <si>
    <t>1: In general, too expensive and difficult to enforce patent rights</t>
  </si>
  <si>
    <t>2: Patent rights enforced in selected countries in important markets</t>
  </si>
  <si>
    <t>3: Patent rights  enforced in case of selected competitors</t>
  </si>
  <si>
    <t>4: Patent rights enforced in nearly all cases if not too expensive</t>
  </si>
  <si>
    <t>5: Patent rights always enforced</t>
  </si>
  <si>
    <t>1: The invention has a marginal effect in relation to existing technology</t>
  </si>
  <si>
    <t>2: The invention has some improvement of effect in relation to existing technology</t>
  </si>
  <si>
    <t>3: The invention has improvement of effect in relation to existing technology</t>
  </si>
  <si>
    <t>4: The invention has substantial improvement of effect and is clearly groundbreaking</t>
  </si>
  <si>
    <t>5: The invention can change the way in which the industry operates/ works</t>
  </si>
  <si>
    <t>1: The technology is representative of a field where there is new, substitute and dominating technology</t>
  </si>
  <si>
    <t>2: There is a reasonably wide area of substitute technology</t>
  </si>
  <si>
    <t>3: There is substitute technology, but it is limited in use and range</t>
  </si>
  <si>
    <t>4: There is substitute technology which is not yet competitive</t>
  </si>
  <si>
    <t>5: There are no known substitute technologies</t>
  </si>
  <si>
    <t>1: The invention has been tested in theory according to calculations</t>
  </si>
  <si>
    <t>2: There have been experiments/ one-off tests</t>
  </si>
  <si>
    <t>3: Production test has been completed</t>
  </si>
  <si>
    <t>4: Production running in</t>
  </si>
  <si>
    <t>5: Full-scale production</t>
  </si>
  <si>
    <t>1: The patent requires an entirely new production process</t>
  </si>
  <si>
    <t>2: Substantial development of production processes is required before the patent can be utilised</t>
  </si>
  <si>
    <t>3: Some development of production processes is required before the patent can be utilised</t>
  </si>
  <si>
    <t>4: Only slight development of production processes is required before the patent can be utilised</t>
  </si>
  <si>
    <t>5: The patent can be utilised with the current production technology</t>
  </si>
  <si>
    <t>1: 5 years before commercialisation [5]</t>
  </si>
  <si>
    <t>2: 2 years [2]</t>
  </si>
  <si>
    <t>3: 1 year [1]</t>
  </si>
  <si>
    <t>4: ½ year [0,5]</t>
  </si>
  <si>
    <t>5: 0 years – ready for commercial activities [0]</t>
  </si>
  <si>
    <t>1: The technology is easily identified and easy to copy and produce</t>
  </si>
  <si>
    <t>2: The technology is easy to copy and produce</t>
  </si>
  <si>
    <t>3: The technology is comparatively easy to identify and to copy and produce</t>
  </si>
  <si>
    <t>4: The technology is complex and difficult to copy and produce</t>
  </si>
  <si>
    <t>5: The technology is complex and extremely difficult to copy and produce</t>
  </si>
  <si>
    <t>1: It is extremely difficult to identify infringing copycat products</t>
  </si>
  <si>
    <t>2: It is difficult but not impossible to identify infringing copycat products</t>
  </si>
  <si>
    <t>3: It is comparatively easy to identify infringing copycat products</t>
  </si>
  <si>
    <t>4: It is easy to identify infringing copycat products</t>
  </si>
  <si>
    <t>5: It is extremely easy to identify infringing copycat products</t>
  </si>
  <si>
    <t>1: Use of the patent is dependent on extensive licence agreements with competitors</t>
  </si>
  <si>
    <t>2: Use of the patent is dependent on some licence agreements with competitors</t>
  </si>
  <si>
    <t>3: Use of the patent is not dependent on any particular licence agreements with competitors</t>
  </si>
  <si>
    <t>4: Use of the patent is dependent on licence agreements, but not with competitors</t>
  </si>
  <si>
    <t>5: Use of the patent is independent of licence agreements</t>
  </si>
  <si>
    <t>1: The patent provides an improvement of product utility value which is very difficult to communicate</t>
  </si>
  <si>
    <t>2: The patent provides an improvement of product utility value which is difficult to communicate</t>
  </si>
  <si>
    <t>3: The patent provides a communicable improvement of product utility value</t>
  </si>
  <si>
    <t>4: The patent provides a mild improvement of product utility value which is easy to communicate</t>
  </si>
  <si>
    <t>5: The patent provides distinctive features which can be used for marketing the product</t>
  </si>
  <si>
    <t>1: There is no known market for the patented technology</t>
  </si>
  <si>
    <t>2: The patented technology has not yet been targeted at a particular market</t>
  </si>
  <si>
    <t>3: There is a well-known market for the patented  technology</t>
  </si>
  <si>
    <t>4: There is a well-known market and further, well-defined market options</t>
  </si>
  <si>
    <t>5: There is a well-known market and other tangible prominent markets</t>
  </si>
  <si>
    <t>1: Very low (½%) [0,005]</t>
  </si>
  <si>
    <t>2: Low (2½%) [0,025]</t>
  </si>
  <si>
    <t>3: Medium (5%) [0,05]</t>
  </si>
  <si>
    <t>4: High (8%) [0,08]</t>
  </si>
  <si>
    <t>5: Very high (15%) [0,15]</t>
  </si>
  <si>
    <t>1: ½ year [0,5]</t>
  </si>
  <si>
    <t>2: 1 year [1]</t>
  </si>
  <si>
    <t>3: 2 years [2]</t>
  </si>
  <si>
    <t>4: 4 years [4]</t>
  </si>
  <si>
    <t>5: 8 years [8]</t>
  </si>
  <si>
    <t>1: There is a high degree of development of competitive or substitute technology</t>
  </si>
  <si>
    <t>2: It is probable that competitive or substitute technology is being developed</t>
  </si>
  <si>
    <t>3: There is a 50% chance that competitive or substitute technology is being developed</t>
  </si>
  <si>
    <t>4: Exclusivity in the market is a good probablility</t>
  </si>
  <si>
    <t>5: Exclusivity in the market is by and large certain</t>
  </si>
  <si>
    <t>1: Attainable sales price significantly lower than competitors` price</t>
  </si>
  <si>
    <t>2: Lower than competitors` price</t>
  </si>
  <si>
    <t>3: Price equal to competitors`</t>
  </si>
  <si>
    <t>4: Higher than competitors` price</t>
  </si>
  <si>
    <t>5: Significantly higher than competitors` price</t>
  </si>
  <si>
    <t>1: Very small extra turnover in the business area (½%) [0,005]</t>
  </si>
  <si>
    <t>2: Small (2%) [0,02]</t>
  </si>
  <si>
    <t>3: Medium (4%) [0,04]</t>
  </si>
  <si>
    <t>4: Large (6%) [0,06]</t>
  </si>
  <si>
    <t>5: Very large (10%) [0,1]</t>
  </si>
  <si>
    <t>1: Current company knowledge is of limited application potential only</t>
  </si>
  <si>
    <t>2: Limited knowledge of application potential and commercial opportunities</t>
  </si>
  <si>
    <t>3: Knowledge of application potential – limited knowledge of commercial opportunities</t>
  </si>
  <si>
    <t>4: Knowledge of application potential and commercial opportunities</t>
  </si>
  <si>
    <t>5: The company has a full knowledge of application potential and commercial opportunities</t>
  </si>
  <si>
    <t>1: No relevant prospects for creating revenue from licensing agreements</t>
  </si>
  <si>
    <t>2: Licensing revenue is possible to a lesser degree</t>
  </si>
  <si>
    <t>3: Good prospects/ potential for creating revenue from licensing agreements</t>
  </si>
  <si>
    <t>4: Very good prospects/ potential for creating revenue from licensing agreements</t>
  </si>
  <si>
    <t>5: Extremely good prospects/ potential for creating revenue from licensing agreements</t>
  </si>
  <si>
    <t>1: Permit/licence required. Refusal from public authorities</t>
  </si>
  <si>
    <t>2: Permit/ licence application not submitted to authorities or already submitted but provisionally refused</t>
  </si>
  <si>
    <t>3: Permit/ licence application submitted to authorities - no answer yet</t>
  </si>
  <si>
    <t>4: Limited-term permit/ licence approval from public authorities</t>
  </si>
  <si>
    <t>5: Life-term permit/ licence approval from public authorities, or no permit/licence required to sell patent/product in the market</t>
  </si>
  <si>
    <t>1: 100% of business output can be maintained without the patented technology [1]</t>
  </si>
  <si>
    <t>2: 75% [0,75]</t>
  </si>
  <si>
    <t>3: 50% [0,5]</t>
  </si>
  <si>
    <t>4: 25% [0,25]</t>
  </si>
  <si>
    <t>5: 0% [0]</t>
  </si>
  <si>
    <t>1: Extremely high investment (30% of business area turnover) [0,3]</t>
  </si>
  <si>
    <t>2: Very high (15%) [0,15]</t>
  </si>
  <si>
    <t>3: High (8%) [0,08]</t>
  </si>
  <si>
    <t>4: Medium (2.5%) [0,025]</t>
  </si>
  <si>
    <t>5: Low (½%) [0,005]</t>
  </si>
  <si>
    <t>1: 30% increase due to use of the patented technology [1,3]</t>
  </si>
  <si>
    <t>2: 15% increase due to use of the patented technology [1,15]</t>
  </si>
  <si>
    <t>3: No increase or decrease [1]</t>
  </si>
  <si>
    <t>4: 15% decrease due to use of the patented technology [0,85]</t>
  </si>
  <si>
    <t>5: 30% decrease due to use of the patented technology [0,7]</t>
  </si>
  <si>
    <t>1: 120% of present investment intensity [1,2]</t>
  </si>
  <si>
    <t>2: 110% of present investment intensity [1,1]</t>
  </si>
  <si>
    <t>3: 100% of present investment intensity - investment-neutral [1]</t>
  </si>
  <si>
    <t>4: 70% of present investment intensity [0,7]</t>
  </si>
  <si>
    <t>5: 50% of present investment intensity [0,5]</t>
  </si>
  <si>
    <t>1: Maintenance in one country</t>
  </si>
  <si>
    <t>2: 2-5 countries</t>
  </si>
  <si>
    <t>3: 5-10 countries</t>
  </si>
  <si>
    <t>4: 10-15 countries</t>
  </si>
  <si>
    <t>5: Over 15 countries/all current and potential countries</t>
  </si>
  <si>
    <t>1: Less than 3% of accumulated profits</t>
  </si>
  <si>
    <t>2: Between 3 and 10% of accumulated profits</t>
  </si>
  <si>
    <t>3: Between 10 and 15% of accumulated profits</t>
  </si>
  <si>
    <t>4: Between 15 and 25% of accumulated profits</t>
  </si>
  <si>
    <t>5: More than 25% of accumulated profits</t>
  </si>
  <si>
    <t>1: No</t>
  </si>
  <si>
    <t>2: To a minor degree</t>
  </si>
  <si>
    <t>3: To some degree</t>
  </si>
  <si>
    <t>4: To a large degree</t>
  </si>
  <si>
    <t>5: To a very large degree</t>
  </si>
  <si>
    <t>Is the object of the patent to ensure ”freedom to operate” - to ensure the space for your own development activities?</t>
  </si>
  <si>
    <t>Does the patent form part of the company’s core-technology areas?</t>
  </si>
  <si>
    <t>Is there alignment between the patent and the company’s business strategy?</t>
  </si>
  <si>
    <t>Enter changes after first release here
Version</t>
  </si>
  <si>
    <t>What</t>
  </si>
  <si>
    <t>When</t>
  </si>
  <si>
    <t>3.0</t>
  </si>
  <si>
    <t>Release of IPscore version 3.0 - details see release notes</t>
  </si>
  <si>
    <t>3.01</t>
  </si>
  <si>
    <t>Disclosure of the password "IPscore4You!" for transparency and adpatations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</si>
</sst>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quot;€&quot;#,##0.00;[Red]\-&quot;€&quot;#,##0.00"/>
    <numFmt numFmtId="166" formatCode="0.0%"/>
    <numFmt numFmtId="167" formatCode="0.0&quot; years&quot;"/>
    <numFmt numFmtId="168" formatCode="&quot;€&quot;#,##0.00"/>
    <numFmt numFmtId="169" formatCode="&quot;€&quot;#,##0"/>
  </numFmts>
  <fonts count="20">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i/>
      <sz val="11"/>
      <color theme="1"/>
      <name val="Calibri"/>
      <family val="2"/>
    </font>
    <font>
      <sz val="10"/>
      <color indexed="8"/>
      <name val="Arial"/>
      <family val="2"/>
    </font>
    <font>
      <sz val="8"/>
      <color indexed="8"/>
      <name val="Verdana"/>
      <family val="2"/>
    </font>
    <font>
      <b/>
      <sz val="11"/>
      <color theme="1"/>
      <name val="Calibri"/>
      <family val="2"/>
      <scheme val="minor"/>
    </font>
    <font>
      <sz val="9"/>
      <color indexed="81"/>
      <name val="Tahoma"/>
      <family val="2"/>
    </font>
    <font>
      <b/>
      <sz val="10"/>
      <color rgb="FF000000"/>
      <name val="Inherit"/>
    </font>
    <font>
      <sz val="11"/>
      <color rgb="FFFFFFFF"/>
      <name val="Calibri"/>
      <family val="2"/>
      <scheme val="minor"/>
    </font>
    <font>
      <u/>
      <sz val="11"/>
      <color theme="10"/>
      <name val="Calibri"/>
      <family val="2"/>
      <scheme val="minor"/>
    </font>
    <font>
      <b/>
      <sz val="28"/>
      <color theme="1"/>
      <name val="Calibri"/>
      <family val="2"/>
      <scheme val="major"/>
    </font>
    <font>
      <sz val="11"/>
      <name val="Calibri"/>
      <family val="2"/>
      <scheme val="minor"/>
    </font>
    <font>
      <sz val="9"/>
      <color rgb="FF0B2A43"/>
      <name val="Arial"/>
      <family val="2"/>
    </font>
    <font>
      <u/>
      <sz val="11"/>
      <color rgb="FF0000FF"/>
      <name val="Calibri"/>
      <family val="2"/>
      <scheme val="minor"/>
    </font>
    <font>
      <sz val="11"/>
      <color rgb="FF0000FF"/>
      <name val="Calibri"/>
      <family val="2"/>
      <scheme val="minor"/>
    </font>
  </fonts>
  <fills count="30">
    <fill>
      <patternFill patternType="none"/>
    </fill>
    <fill>
      <patternFill patternType="gray125"/>
    </fill>
    <fill>
      <patternFill patternType="solid">
        <fgColor theme="9" tint="0.79998168889431442"/>
        <bgColor rgb="FFFEF2CB"/>
      </patternFill>
    </fill>
    <fill>
      <patternFill patternType="solid">
        <fgColor theme="8" tint="0.79998168889431442"/>
        <bgColor rgb="FFD9E2F3"/>
      </patternFill>
    </fill>
    <fill>
      <patternFill patternType="solid">
        <fgColor theme="8" tint="0.79998168889431442"/>
        <bgColor rgb="FFDEEAF6"/>
      </patternFill>
    </fill>
    <fill>
      <patternFill patternType="solid">
        <fgColor theme="9" tint="0.79998168889431442"/>
        <bgColor indexed="64"/>
      </patternFill>
    </fill>
    <fill>
      <patternFill patternType="solid">
        <fgColor theme="0" tint="0.79998168889431442"/>
        <bgColor indexed="64"/>
      </patternFill>
    </fill>
    <fill>
      <patternFill patternType="solid">
        <fgColor theme="7" tint="0.39997558519241921"/>
        <bgColor rgb="FFD9E2F3"/>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79998168889431442"/>
        <bgColor rgb="FFFEF2CB"/>
      </patternFill>
    </fill>
    <fill>
      <patternFill patternType="solid">
        <fgColor theme="8" tint="0.79998168889431442"/>
        <bgColor indexed="64"/>
      </patternFill>
    </fill>
    <fill>
      <patternFill patternType="solid">
        <fgColor theme="8" tint="0.59999389629810485"/>
        <bgColor rgb="FFD9E2F3"/>
      </patternFill>
    </fill>
    <fill>
      <patternFill patternType="solid">
        <fgColor theme="9" tint="0.59999389629810485"/>
        <bgColor rgb="FFFEF2CB"/>
      </patternFill>
    </fill>
    <fill>
      <patternFill patternType="solid">
        <fgColor theme="9" tint="0.59999389629810485"/>
        <bgColor rgb="FFD9E2F3"/>
      </patternFill>
    </fill>
    <fill>
      <patternFill patternType="solid">
        <fgColor theme="5" tint="0.79998168889431442"/>
        <bgColor indexed="64"/>
      </patternFill>
    </fill>
    <fill>
      <patternFill patternType="solid">
        <fgColor theme="5" tint="-0.2499465926084170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rgb="FFFFFF00"/>
        <bgColor rgb="FFFEF2CB"/>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Dashed">
        <color rgb="FFEBEBEB"/>
      </left>
      <right style="mediumDashed">
        <color rgb="FFEBEBEB"/>
      </right>
      <top style="mediumDashed">
        <color rgb="FFEBEBEB"/>
      </top>
      <bottom style="mediumDashed">
        <color rgb="FFEBEBEB"/>
      </bottom>
      <diagonal/>
    </border>
    <border>
      <left style="thin">
        <color rgb="FF000000"/>
      </left>
      <right style="thin">
        <color rgb="FF000000"/>
      </right>
      <top/>
      <bottom style="thin">
        <color rgb="FF000000"/>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s>
  <cellStyleXfs count="6">
    <xf numFmtId="0" fontId="0" fillId="0" borderId="0"/>
    <xf numFmtId="0" fontId="8" fillId="0" borderId="2"/>
    <xf numFmtId="0" fontId="4" fillId="0" borderId="2"/>
    <xf numFmtId="0" fontId="3" fillId="0" borderId="2"/>
    <xf numFmtId="0" fontId="2" fillId="0" borderId="2"/>
    <xf numFmtId="0" fontId="14" fillId="0" borderId="0" applyNumberFormat="0" applyFill="0" applyBorder="0" applyAlignment="0" applyProtection="0"/>
  </cellStyleXfs>
  <cellXfs count="228">
    <xf numFmtId="0" fontId="0" fillId="0" borderId="0" xfId="0"/>
    <xf numFmtId="0" fontId="5" fillId="0" borderId="0" xfId="0" quotePrefix="1" applyFont="1"/>
    <xf numFmtId="0" fontId="6" fillId="0" borderId="0" xfId="0" applyFont="1"/>
    <xf numFmtId="0" fontId="5" fillId="0" borderId="1" xfId="0" applyFont="1" applyBorder="1"/>
    <xf numFmtId="0" fontId="7" fillId="0" borderId="0" xfId="0" applyFont="1"/>
    <xf numFmtId="0" fontId="5" fillId="0" borderId="2" xfId="0" applyFont="1" applyBorder="1"/>
    <xf numFmtId="0" fontId="5" fillId="0" borderId="0" xfId="0" applyFont="1"/>
    <xf numFmtId="0" fontId="5" fillId="0" borderId="0" xfId="0" applyFont="1" applyAlignment="1">
      <alignment horizontal="left"/>
    </xf>
    <xf numFmtId="0" fontId="5" fillId="2" borderId="1" xfId="0" applyFont="1" applyFill="1" applyBorder="1"/>
    <xf numFmtId="0" fontId="5" fillId="4" borderId="1" xfId="0" applyFont="1" applyFill="1" applyBorder="1"/>
    <xf numFmtId="0" fontId="0" fillId="0" borderId="0" xfId="0" applyAlignment="1">
      <alignment horizontal="fill"/>
    </xf>
    <xf numFmtId="0" fontId="5" fillId="5" borderId="3" xfId="0" applyFont="1" applyFill="1" applyBorder="1" applyAlignment="1">
      <alignment horizontal="left"/>
    </xf>
    <xf numFmtId="0" fontId="5" fillId="5" borderId="3" xfId="0" applyFont="1" applyFill="1" applyBorder="1" applyAlignment="1">
      <alignment horizontal="fill"/>
    </xf>
    <xf numFmtId="0" fontId="0" fillId="0" borderId="0" xfId="0" quotePrefix="1"/>
    <xf numFmtId="0" fontId="8" fillId="0" borderId="3" xfId="1" applyBorder="1" applyAlignment="1">
      <alignment horizontal="left" vertical="top" wrapText="1"/>
    </xf>
    <xf numFmtId="0" fontId="9" fillId="0" borderId="3" xfId="1" applyFont="1" applyBorder="1" applyAlignment="1">
      <alignment horizontal="left" vertical="top" wrapText="1"/>
    </xf>
    <xf numFmtId="0" fontId="10" fillId="9" borderId="2" xfId="0" applyFont="1" applyFill="1" applyBorder="1"/>
    <xf numFmtId="0" fontId="6" fillId="7" borderId="2" xfId="0" applyFont="1" applyFill="1" applyBorder="1"/>
    <xf numFmtId="0" fontId="0" fillId="8" borderId="3" xfId="0" applyFill="1" applyBorder="1" applyProtection="1">
      <protection locked="0"/>
    </xf>
    <xf numFmtId="0" fontId="5" fillId="10" borderId="3" xfId="0" applyFont="1" applyFill="1" applyBorder="1"/>
    <xf numFmtId="0" fontId="0" fillId="0" borderId="2" xfId="0" applyBorder="1"/>
    <xf numFmtId="0" fontId="10" fillId="9" borderId="9" xfId="0" applyFont="1" applyFill="1" applyBorder="1"/>
    <xf numFmtId="0" fontId="6" fillId="7" borderId="7" xfId="0" applyFont="1" applyFill="1" applyBorder="1" applyProtection="1">
      <protection locked="0"/>
    </xf>
    <xf numFmtId="0" fontId="5" fillId="10" borderId="4" xfId="0" applyFont="1" applyFill="1" applyBorder="1"/>
    <xf numFmtId="0" fontId="6" fillId="12" borderId="4" xfId="0" applyFont="1" applyFill="1" applyBorder="1"/>
    <xf numFmtId="0" fontId="6" fillId="12" borderId="3" xfId="0" applyFont="1" applyFill="1" applyBorder="1"/>
    <xf numFmtId="0" fontId="5" fillId="13" borderId="4" xfId="0" applyFont="1" applyFill="1" applyBorder="1"/>
    <xf numFmtId="0" fontId="6" fillId="14" borderId="3" xfId="0" applyFont="1" applyFill="1" applyBorder="1"/>
    <xf numFmtId="0" fontId="6" fillId="14" borderId="6" xfId="0" applyFont="1" applyFill="1" applyBorder="1"/>
    <xf numFmtId="0" fontId="6" fillId="14" borderId="5" xfId="0" applyFont="1" applyFill="1" applyBorder="1"/>
    <xf numFmtId="0" fontId="6" fillId="12" borderId="1" xfId="0" applyFont="1" applyFill="1" applyBorder="1"/>
    <xf numFmtId="0" fontId="6" fillId="12" borderId="5" xfId="0" applyFont="1" applyFill="1" applyBorder="1"/>
    <xf numFmtId="0" fontId="6" fillId="13" borderId="1" xfId="0" applyFont="1" applyFill="1" applyBorder="1"/>
    <xf numFmtId="0" fontId="6" fillId="13" borderId="3" xfId="0" applyFont="1" applyFill="1" applyBorder="1"/>
    <xf numFmtId="0" fontId="5" fillId="4" borderId="3" xfId="0" applyFont="1" applyFill="1" applyBorder="1"/>
    <xf numFmtId="0" fontId="5" fillId="2" borderId="3" xfId="0" applyFont="1" applyFill="1" applyBorder="1"/>
    <xf numFmtId="0" fontId="5" fillId="13" borderId="4" xfId="0" applyFont="1" applyFill="1" applyBorder="1" applyAlignment="1">
      <alignment wrapText="1"/>
    </xf>
    <xf numFmtId="0" fontId="5" fillId="13" borderId="4" xfId="0" applyFont="1" applyFill="1" applyBorder="1" applyAlignment="1">
      <alignment horizontal="left"/>
    </xf>
    <xf numFmtId="0" fontId="5" fillId="13" borderId="4" xfId="0" applyFont="1" applyFill="1" applyBorder="1" applyAlignment="1">
      <alignment horizontal="left" wrapText="1"/>
    </xf>
    <xf numFmtId="0" fontId="0" fillId="0" borderId="0" xfId="0" applyAlignment="1">
      <alignment horizontal="left"/>
    </xf>
    <xf numFmtId="0" fontId="5" fillId="19" borderId="3" xfId="0" applyFont="1" applyFill="1" applyBorder="1"/>
    <xf numFmtId="166" fontId="0" fillId="0" borderId="0" xfId="0" applyNumberFormat="1"/>
    <xf numFmtId="0" fontId="0" fillId="0" borderId="0" xfId="0" applyAlignment="1">
      <alignment wrapText="1"/>
    </xf>
    <xf numFmtId="0" fontId="0" fillId="23" borderId="0" xfId="0" applyFill="1"/>
    <xf numFmtId="0" fontId="12" fillId="0" borderId="11" xfId="0" quotePrefix="1" applyFont="1" applyBorder="1" applyAlignment="1">
      <alignment vertical="center"/>
    </xf>
    <xf numFmtId="0" fontId="6" fillId="13" borderId="14" xfId="0" applyFont="1" applyFill="1" applyBorder="1"/>
    <xf numFmtId="0" fontId="0" fillId="0" borderId="3" xfId="0" applyBorder="1" applyProtection="1">
      <protection locked="0"/>
    </xf>
    <xf numFmtId="0" fontId="0" fillId="15" borderId="3" xfId="0" applyFill="1" applyBorder="1" applyProtection="1">
      <protection locked="0"/>
    </xf>
    <xf numFmtId="0" fontId="5" fillId="15" borderId="3" xfId="0" quotePrefix="1" applyFont="1" applyFill="1" applyBorder="1" applyProtection="1">
      <protection locked="0"/>
    </xf>
    <xf numFmtId="0" fontId="0" fillId="17" borderId="3" xfId="0" applyFill="1" applyBorder="1" applyProtection="1">
      <protection locked="0"/>
    </xf>
    <xf numFmtId="0" fontId="0" fillId="18" borderId="3" xfId="0" applyFill="1" applyBorder="1" applyProtection="1">
      <protection locked="0"/>
    </xf>
    <xf numFmtId="0" fontId="13" fillId="16" borderId="3" xfId="0" applyFont="1" applyFill="1" applyBorder="1" applyAlignment="1" applyProtection="1">
      <alignment horizontal="fill"/>
      <protection locked="0"/>
    </xf>
    <xf numFmtId="0" fontId="13" fillId="16" borderId="3" xfId="0" applyFont="1" applyFill="1" applyBorder="1"/>
    <xf numFmtId="166" fontId="0" fillId="23" borderId="13" xfId="0" applyNumberFormat="1" applyFill="1" applyBorder="1"/>
    <xf numFmtId="167" fontId="5" fillId="23" borderId="13" xfId="0" applyNumberFormat="1" applyFont="1" applyFill="1" applyBorder="1" applyProtection="1">
      <protection locked="0"/>
    </xf>
    <xf numFmtId="10" fontId="0" fillId="0" borderId="2" xfId="0" applyNumberFormat="1" applyBorder="1"/>
    <xf numFmtId="167" fontId="0" fillId="0" borderId="2" xfId="0" applyNumberFormat="1" applyBorder="1"/>
    <xf numFmtId="166" fontId="0" fillId="0" borderId="2" xfId="0" applyNumberFormat="1" applyBorder="1"/>
    <xf numFmtId="0" fontId="5" fillId="13" borderId="3" xfId="0" applyFont="1" applyFill="1" applyBorder="1" applyAlignment="1">
      <alignment wrapText="1"/>
    </xf>
    <xf numFmtId="0" fontId="5" fillId="0" borderId="1" xfId="0" applyFont="1" applyBorder="1" applyAlignment="1" applyProtection="1">
      <alignment wrapText="1"/>
      <protection locked="0"/>
    </xf>
    <xf numFmtId="0" fontId="5" fillId="0" borderId="5" xfId="0" applyFont="1" applyBorder="1" applyAlignment="1" applyProtection="1">
      <alignment wrapText="1"/>
      <protection locked="0"/>
    </xf>
    <xf numFmtId="167" fontId="5" fillId="23" borderId="13" xfId="0" applyNumberFormat="1" applyFont="1" applyFill="1" applyBorder="1" applyAlignment="1" applyProtection="1">
      <alignment horizontal="left" wrapText="1"/>
      <protection locked="0"/>
    </xf>
    <xf numFmtId="0" fontId="5" fillId="0" borderId="12" xfId="0" applyFont="1" applyBorder="1" applyAlignment="1" applyProtection="1">
      <alignment wrapText="1"/>
      <protection locked="0"/>
    </xf>
    <xf numFmtId="166" fontId="5" fillId="23" borderId="13" xfId="0" applyNumberFormat="1" applyFont="1" applyFill="1" applyBorder="1" applyAlignment="1" applyProtection="1">
      <alignment wrapText="1"/>
      <protection locked="0"/>
    </xf>
    <xf numFmtId="167" fontId="5" fillId="23" borderId="13" xfId="0" applyNumberFormat="1" applyFont="1" applyFill="1" applyBorder="1" applyAlignment="1" applyProtection="1">
      <alignment wrapText="1"/>
      <protection locked="0"/>
    </xf>
    <xf numFmtId="10" fontId="5" fillId="23" borderId="13" xfId="0" applyNumberFormat="1" applyFont="1" applyFill="1" applyBorder="1" applyAlignment="1" applyProtection="1">
      <alignment wrapText="1"/>
      <protection locked="0"/>
    </xf>
    <xf numFmtId="0" fontId="5" fillId="23" borderId="15" xfId="0" applyFont="1" applyFill="1" applyBorder="1" applyAlignment="1" applyProtection="1">
      <alignment wrapText="1"/>
      <protection locked="0"/>
    </xf>
    <xf numFmtId="0" fontId="0" fillId="6" borderId="3" xfId="0" applyFill="1" applyBorder="1" applyAlignment="1">
      <alignment wrapText="1"/>
    </xf>
    <xf numFmtId="0" fontId="10" fillId="25" borderId="3" xfId="0" applyFont="1" applyFill="1" applyBorder="1"/>
    <xf numFmtId="0" fontId="10" fillId="26" borderId="3" xfId="0" applyFont="1" applyFill="1" applyBorder="1"/>
    <xf numFmtId="0" fontId="0" fillId="0" borderId="3" xfId="0" applyBorder="1"/>
    <xf numFmtId="0" fontId="10" fillId="0" borderId="2" xfId="3" applyFont="1"/>
    <xf numFmtId="0" fontId="3" fillId="0" borderId="2" xfId="3"/>
    <xf numFmtId="9" fontId="3" fillId="0" borderId="2" xfId="3" applyNumberFormat="1"/>
    <xf numFmtId="0" fontId="3" fillId="0" borderId="2" xfId="3" applyAlignment="1">
      <alignment wrapText="1"/>
    </xf>
    <xf numFmtId="165" fontId="3" fillId="0" borderId="2" xfId="3" applyNumberFormat="1"/>
    <xf numFmtId="165" fontId="10" fillId="0" borderId="2" xfId="3" applyNumberFormat="1" applyFont="1"/>
    <xf numFmtId="0" fontId="0" fillId="0" borderId="2" xfId="3" applyFont="1"/>
    <xf numFmtId="2" fontId="3" fillId="0" borderId="2" xfId="3" applyNumberFormat="1"/>
    <xf numFmtId="4" fontId="3" fillId="0" borderId="2" xfId="3" applyNumberFormat="1"/>
    <xf numFmtId="0" fontId="3" fillId="25" borderId="3" xfId="3" applyFill="1" applyBorder="1"/>
    <xf numFmtId="0" fontId="10" fillId="26" borderId="3" xfId="3" applyFont="1" applyFill="1" applyBorder="1"/>
    <xf numFmtId="0" fontId="10" fillId="25" borderId="3" xfId="3" applyFont="1" applyFill="1" applyBorder="1"/>
    <xf numFmtId="167" fontId="3" fillId="0" borderId="3" xfId="3" applyNumberFormat="1" applyBorder="1"/>
    <xf numFmtId="9" fontId="3" fillId="0" borderId="3" xfId="3" applyNumberFormat="1" applyBorder="1"/>
    <xf numFmtId="0" fontId="10" fillId="9" borderId="2" xfId="3" applyFont="1" applyFill="1"/>
    <xf numFmtId="0" fontId="3" fillId="27" borderId="3" xfId="3" applyFill="1" applyBorder="1"/>
    <xf numFmtId="0" fontId="3" fillId="27" borderId="14" xfId="3" applyFill="1" applyBorder="1"/>
    <xf numFmtId="168" fontId="3" fillId="23" borderId="16" xfId="3" applyNumberFormat="1" applyFill="1" applyBorder="1"/>
    <xf numFmtId="0" fontId="10" fillId="9" borderId="3" xfId="3" applyFont="1" applyFill="1" applyBorder="1"/>
    <xf numFmtId="167" fontId="3" fillId="23" borderId="13" xfId="3" applyNumberFormat="1" applyFill="1" applyBorder="1"/>
    <xf numFmtId="10" fontId="3" fillId="23" borderId="16" xfId="3" applyNumberFormat="1" applyFill="1" applyBorder="1"/>
    <xf numFmtId="166" fontId="3" fillId="23" borderId="16" xfId="3" applyNumberFormat="1" applyFill="1" applyBorder="1"/>
    <xf numFmtId="165" fontId="10" fillId="26" borderId="3" xfId="3" applyNumberFormat="1" applyFont="1" applyFill="1" applyBorder="1"/>
    <xf numFmtId="165" fontId="10" fillId="25" borderId="3" xfId="3" applyNumberFormat="1" applyFont="1" applyFill="1" applyBorder="1"/>
    <xf numFmtId="14" fontId="3" fillId="0" borderId="2" xfId="3" applyNumberFormat="1"/>
    <xf numFmtId="14" fontId="3" fillId="0" borderId="2" xfId="3" applyNumberFormat="1" applyAlignment="1">
      <alignment horizontal="left"/>
    </xf>
    <xf numFmtId="0" fontId="0" fillId="23" borderId="17" xfId="0" applyFill="1" applyBorder="1"/>
    <xf numFmtId="14" fontId="0" fillId="23" borderId="17" xfId="0" applyNumberFormat="1" applyFill="1" applyBorder="1"/>
    <xf numFmtId="0" fontId="10" fillId="0" borderId="2" xfId="0" applyFont="1" applyBorder="1"/>
    <xf numFmtId="0" fontId="14" fillId="0" borderId="2" xfId="5" applyBorder="1"/>
    <xf numFmtId="0" fontId="14" fillId="0" borderId="2" xfId="5" applyFill="1" applyBorder="1"/>
    <xf numFmtId="166" fontId="3" fillId="0" borderId="3" xfId="3" applyNumberFormat="1" applyBorder="1"/>
    <xf numFmtId="2" fontId="3" fillId="11" borderId="2" xfId="3" applyNumberFormat="1" applyFill="1"/>
    <xf numFmtId="0" fontId="3" fillId="29" borderId="2" xfId="3" applyFill="1"/>
    <xf numFmtId="165" fontId="3" fillId="29" borderId="2" xfId="3" applyNumberFormat="1" applyFill="1"/>
    <xf numFmtId="0" fontId="0" fillId="0" borderId="0" xfId="0" applyAlignment="1">
      <alignment shrinkToFit="1"/>
    </xf>
    <xf numFmtId="0" fontId="6" fillId="7" borderId="10" xfId="0" applyFont="1" applyFill="1" applyBorder="1" applyProtection="1">
      <protection locked="0"/>
    </xf>
    <xf numFmtId="0" fontId="10" fillId="0" borderId="0" xfId="0" applyFont="1"/>
    <xf numFmtId="0" fontId="14" fillId="0" borderId="0" xfId="5"/>
    <xf numFmtId="0" fontId="17" fillId="0" borderId="0" xfId="0" applyFont="1"/>
    <xf numFmtId="0" fontId="10" fillId="29" borderId="2" xfId="3" applyFont="1" applyFill="1"/>
    <xf numFmtId="0" fontId="14" fillId="26" borderId="18" xfId="5" quotePrefix="1" applyFill="1" applyBorder="1"/>
    <xf numFmtId="0" fontId="14" fillId="26" borderId="19" xfId="5" quotePrefix="1" applyFill="1" applyBorder="1"/>
    <xf numFmtId="2" fontId="0" fillId="0" borderId="0" xfId="0" applyNumberFormat="1" applyAlignment="1">
      <alignment wrapText="1"/>
    </xf>
    <xf numFmtId="2" fontId="0" fillId="0" borderId="0" xfId="0" applyNumberFormat="1"/>
    <xf numFmtId="0" fontId="10" fillId="9" borderId="2" xfId="0" applyFont="1" applyFill="1" applyBorder="1" applyAlignment="1">
      <alignment wrapText="1"/>
    </xf>
    <xf numFmtId="0" fontId="13" fillId="16" borderId="3" xfId="0" applyFont="1" applyFill="1" applyBorder="1" applyAlignment="1">
      <alignment wrapText="1"/>
    </xf>
    <xf numFmtId="0" fontId="13" fillId="22" borderId="3" xfId="0" applyFont="1" applyFill="1" applyBorder="1" applyAlignment="1">
      <alignment vertical="top" wrapText="1"/>
    </xf>
    <xf numFmtId="0" fontId="0" fillId="25" borderId="3" xfId="0" applyFill="1" applyBorder="1"/>
    <xf numFmtId="0" fontId="0" fillId="25" borderId="14" xfId="0" applyFill="1" applyBorder="1"/>
    <xf numFmtId="0" fontId="0" fillId="0" borderId="3" xfId="0" applyBorder="1" applyAlignment="1">
      <alignment vertical="top"/>
    </xf>
    <xf numFmtId="166" fontId="0" fillId="0" borderId="3" xfId="0" applyNumberFormat="1" applyBorder="1" applyAlignment="1">
      <alignment vertical="top"/>
    </xf>
    <xf numFmtId="167" fontId="0" fillId="0" borderId="3" xfId="0" applyNumberFormat="1" applyBorder="1" applyAlignment="1">
      <alignment vertical="top"/>
    </xf>
    <xf numFmtId="0" fontId="10" fillId="11" borderId="3" xfId="0" applyFont="1" applyFill="1" applyBorder="1"/>
    <xf numFmtId="0" fontId="0" fillId="5" borderId="3" xfId="0" applyFill="1" applyBorder="1"/>
    <xf numFmtId="0" fontId="5" fillId="6" borderId="3" xfId="0" applyFont="1"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167" fontId="16" fillId="0" borderId="3" xfId="0" applyNumberFormat="1" applyFont="1" applyBorder="1" applyAlignment="1">
      <alignment vertical="top"/>
    </xf>
    <xf numFmtId="0" fontId="14" fillId="26" borderId="20" xfId="5" applyFill="1" applyBorder="1"/>
    <xf numFmtId="0" fontId="14" fillId="26" borderId="21" xfId="5" quotePrefix="1" applyFill="1" applyBorder="1"/>
    <xf numFmtId="0" fontId="14" fillId="26" borderId="22" xfId="5" applyFill="1" applyBorder="1"/>
    <xf numFmtId="0" fontId="14" fillId="26" borderId="23" xfId="5" quotePrefix="1" applyFill="1" applyBorder="1"/>
    <xf numFmtId="0" fontId="14" fillId="26" borderId="23" xfId="5" applyFill="1" applyBorder="1"/>
    <xf numFmtId="0" fontId="0" fillId="0" borderId="0" xfId="0" applyProtection="1">
      <protection locked="0"/>
    </xf>
    <xf numFmtId="0" fontId="0" fillId="0" borderId="2" xfId="0" applyBorder="1" applyProtection="1">
      <protection locked="0"/>
    </xf>
    <xf numFmtId="0" fontId="16" fillId="0" borderId="2" xfId="0" applyFont="1" applyBorder="1" applyAlignment="1" applyProtection="1">
      <alignment vertical="center"/>
      <protection locked="0"/>
    </xf>
    <xf numFmtId="0" fontId="16" fillId="0" borderId="2" xfId="0" applyFont="1" applyBorder="1" applyAlignment="1" applyProtection="1">
      <alignment vertical="top"/>
      <protection locked="0"/>
    </xf>
    <xf numFmtId="0" fontId="16" fillId="0" borderId="2" xfId="0" applyFont="1" applyBorder="1" applyProtection="1">
      <protection locked="0"/>
    </xf>
    <xf numFmtId="0" fontId="16" fillId="0" borderId="10" xfId="0" applyFont="1" applyBorder="1" applyProtection="1">
      <protection locked="0"/>
    </xf>
    <xf numFmtId="0" fontId="16" fillId="0" borderId="0" xfId="0" applyFont="1" applyProtection="1">
      <protection locked="0"/>
    </xf>
    <xf numFmtId="0" fontId="15" fillId="0" borderId="2" xfId="0" applyFont="1" applyBorder="1"/>
    <xf numFmtId="167" fontId="0" fillId="0" borderId="3" xfId="0" applyNumberFormat="1" applyBorder="1" applyAlignment="1">
      <alignment horizontal="left" vertical="top"/>
    </xf>
    <xf numFmtId="166" fontId="0" fillId="23" borderId="13" xfId="3" applyNumberFormat="1" applyFont="1" applyFill="1" applyBorder="1"/>
    <xf numFmtId="166" fontId="0" fillId="23" borderId="16" xfId="3" applyNumberFormat="1" applyFont="1" applyFill="1" applyBorder="1"/>
    <xf numFmtId="10" fontId="0" fillId="23" borderId="13" xfId="3" applyNumberFormat="1" applyFont="1" applyFill="1" applyBorder="1"/>
    <xf numFmtId="10" fontId="0" fillId="23" borderId="16" xfId="3" applyNumberFormat="1" applyFont="1" applyFill="1" applyBorder="1"/>
    <xf numFmtId="167" fontId="0" fillId="23" borderId="13" xfId="3" applyNumberFormat="1" applyFont="1" applyFill="1" applyBorder="1"/>
    <xf numFmtId="0" fontId="0" fillId="27" borderId="14" xfId="3" applyFont="1" applyFill="1" applyBorder="1"/>
    <xf numFmtId="9" fontId="0" fillId="0" borderId="3" xfId="3" applyNumberFormat="1" applyFont="1" applyBorder="1"/>
    <xf numFmtId="166" fontId="0" fillId="0" borderId="3" xfId="3" applyNumberFormat="1" applyFont="1" applyBorder="1"/>
    <xf numFmtId="167" fontId="0" fillId="0" borderId="3" xfId="3" applyNumberFormat="1" applyFont="1" applyBorder="1"/>
    <xf numFmtId="169" fontId="0" fillId="23" borderId="16" xfId="3" applyNumberFormat="1" applyFont="1" applyFill="1" applyBorder="1"/>
    <xf numFmtId="169" fontId="0" fillId="23" borderId="13" xfId="3" applyNumberFormat="1" applyFont="1" applyFill="1" applyBorder="1"/>
    <xf numFmtId="3" fontId="0" fillId="23" borderId="13" xfId="3" applyNumberFormat="1" applyFont="1" applyFill="1" applyBorder="1"/>
    <xf numFmtId="3" fontId="0" fillId="0" borderId="0" xfId="0" applyNumberFormat="1"/>
    <xf numFmtId="3" fontId="0" fillId="23" borderId="16" xfId="3" applyNumberFormat="1" applyFont="1" applyFill="1" applyBorder="1"/>
    <xf numFmtId="164" fontId="10" fillId="25" borderId="3" xfId="3" applyNumberFormat="1" applyFont="1" applyFill="1" applyBorder="1"/>
    <xf numFmtId="166" fontId="0" fillId="0" borderId="3" xfId="0" applyNumberFormat="1" applyBorder="1" applyAlignment="1">
      <alignment horizontal="left" vertical="top"/>
    </xf>
    <xf numFmtId="0" fontId="0" fillId="0" borderId="3" xfId="0" applyBorder="1" applyAlignment="1">
      <alignment horizontal="left"/>
    </xf>
    <xf numFmtId="0" fontId="0" fillId="0" borderId="3" xfId="0" applyBorder="1" applyAlignment="1">
      <alignment horizontal="left" vertical="top"/>
    </xf>
    <xf numFmtId="0" fontId="13" fillId="16" borderId="7" xfId="0" applyFont="1" applyFill="1" applyBorder="1" applyAlignment="1">
      <alignment vertical="top" wrapText="1"/>
    </xf>
    <xf numFmtId="0" fontId="13" fillId="16" borderId="3" xfId="0" applyFont="1" applyFill="1" applyBorder="1" applyAlignment="1">
      <alignment vertical="top" wrapText="1"/>
    </xf>
    <xf numFmtId="9" fontId="0" fillId="0" borderId="2" xfId="3" applyNumberFormat="1" applyFont="1"/>
    <xf numFmtId="0" fontId="0" fillId="0" borderId="3" xfId="0" applyBorder="1" applyAlignment="1">
      <alignment horizontal="left" wrapText="1"/>
    </xf>
    <xf numFmtId="0" fontId="0" fillId="0" borderId="0" xfId="0" applyAlignment="1">
      <alignment horizontal="left" wrapText="1"/>
    </xf>
    <xf numFmtId="0" fontId="0" fillId="0" borderId="3" xfId="0" applyBorder="1" applyAlignment="1">
      <alignment horizontal="left" vertical="top" wrapText="1"/>
    </xf>
    <xf numFmtId="166" fontId="0" fillId="0" borderId="3" xfId="0" applyNumberFormat="1" applyBorder="1" applyAlignment="1">
      <alignment horizontal="left" vertical="top" wrapText="1"/>
    </xf>
    <xf numFmtId="167" fontId="0" fillId="0" borderId="3" xfId="0" applyNumberFormat="1" applyBorder="1" applyAlignment="1">
      <alignment horizontal="left" vertical="top" wrapText="1"/>
    </xf>
    <xf numFmtId="0" fontId="0" fillId="25" borderId="3" xfId="0" applyFill="1" applyBorder="1" applyAlignment="1">
      <alignment wrapText="1"/>
    </xf>
    <xf numFmtId="0" fontId="0" fillId="0" borderId="2" xfId="0" applyBorder="1" applyAlignment="1">
      <alignment wrapText="1"/>
    </xf>
    <xf numFmtId="14" fontId="0" fillId="23" borderId="17" xfId="0" applyNumberFormat="1" applyFill="1" applyBorder="1" applyAlignment="1">
      <alignment wrapText="1"/>
    </xf>
    <xf numFmtId="0" fontId="0" fillId="23" borderId="17" xfId="0" applyFill="1" applyBorder="1" applyAlignment="1">
      <alignment wrapText="1"/>
    </xf>
    <xf numFmtId="17" fontId="0" fillId="0" borderId="0" xfId="0" applyNumberFormat="1"/>
    <xf numFmtId="0" fontId="16" fillId="0" borderId="0" xfId="5" applyFont="1" applyAlignment="1">
      <alignment horizontal="justify" vertical="top"/>
    </xf>
    <xf numFmtId="0" fontId="0" fillId="0" borderId="2" xfId="0" applyBorder="1" applyAlignment="1">
      <alignment horizontal="left" vertical="top" wrapText="1"/>
    </xf>
    <xf numFmtId="0" fontId="1" fillId="0" borderId="0" xfId="0" applyFont="1"/>
    <xf numFmtId="0" fontId="1" fillId="0" borderId="0" xfId="0" applyFont="1" applyAlignment="1">
      <alignment horizontal="fill"/>
    </xf>
    <xf numFmtId="0" fontId="1" fillId="0" borderId="2" xfId="0" applyFont="1" applyBorder="1"/>
    <xf numFmtId="0" fontId="1" fillId="6" borderId="3" xfId="0" applyFont="1" applyFill="1" applyBorder="1" applyAlignment="1" applyProtection="1">
      <alignment horizontal="left" vertical="top" wrapText="1"/>
      <protection locked="0"/>
    </xf>
    <xf numFmtId="0" fontId="1" fillId="8" borderId="3" xfId="0" applyFont="1" applyFill="1" applyBorder="1" applyProtection="1">
      <protection locked="0"/>
    </xf>
    <xf numFmtId="0" fontId="1" fillId="0" borderId="3" xfId="0" applyFont="1" applyBorder="1" applyProtection="1">
      <protection locked="0"/>
    </xf>
    <xf numFmtId="0" fontId="1" fillId="0" borderId="2" xfId="0" applyFont="1" applyBorder="1" applyProtection="1">
      <protection locked="0"/>
    </xf>
    <xf numFmtId="0" fontId="1" fillId="17" borderId="3" xfId="0" applyFont="1" applyFill="1" applyBorder="1" applyProtection="1">
      <protection locked="0"/>
    </xf>
    <xf numFmtId="0" fontId="1" fillId="15" borderId="3" xfId="0" applyFont="1" applyFill="1" applyBorder="1" applyProtection="1">
      <protection locked="0"/>
    </xf>
    <xf numFmtId="0" fontId="1" fillId="18" borderId="3" xfId="0" applyFont="1" applyFill="1" applyBorder="1" applyProtection="1">
      <protection locked="0"/>
    </xf>
    <xf numFmtId="0" fontId="1" fillId="8" borderId="2" xfId="0" applyFont="1" applyFill="1" applyBorder="1" applyProtection="1">
      <protection locked="0"/>
    </xf>
    <xf numFmtId="0" fontId="1" fillId="0" borderId="0" xfId="0" applyFont="1" applyAlignment="1">
      <alignment horizontal="fill" wrapText="1"/>
    </xf>
    <xf numFmtId="0" fontId="1" fillId="0" borderId="3" xfId="0" applyFont="1" applyBorder="1"/>
    <xf numFmtId="0" fontId="1" fillId="15" borderId="3" xfId="0" applyFont="1" applyFill="1" applyBorder="1"/>
    <xf numFmtId="0" fontId="1" fillId="17" borderId="3" xfId="0" applyFont="1" applyFill="1" applyBorder="1"/>
    <xf numFmtId="0" fontId="1" fillId="18" borderId="3" xfId="0" applyFont="1" applyFill="1" applyBorder="1"/>
    <xf numFmtId="0" fontId="1" fillId="0" borderId="0" xfId="0" applyFont="1" applyProtection="1">
      <protection locked="0"/>
    </xf>
    <xf numFmtId="167" fontId="1" fillId="23" borderId="13" xfId="0" applyNumberFormat="1" applyFont="1" applyFill="1" applyBorder="1"/>
    <xf numFmtId="0" fontId="1" fillId="20" borderId="3" xfId="0" applyFont="1" applyFill="1" applyBorder="1"/>
    <xf numFmtId="0" fontId="1" fillId="21" borderId="3" xfId="0" applyFont="1" applyFill="1" applyBorder="1"/>
    <xf numFmtId="166" fontId="1" fillId="23" borderId="13" xfId="0" applyNumberFormat="1" applyFont="1" applyFill="1" applyBorder="1"/>
    <xf numFmtId="0" fontId="1" fillId="23" borderId="0" xfId="0" applyFont="1" applyFill="1"/>
    <xf numFmtId="0" fontId="1" fillId="24" borderId="3" xfId="0" applyFont="1" applyFill="1" applyBorder="1"/>
    <xf numFmtId="0" fontId="1" fillId="0" borderId="2" xfId="3" applyFont="1"/>
    <xf numFmtId="0" fontId="1" fillId="0" borderId="2" xfId="3" applyFont="1" applyAlignment="1">
      <alignment wrapText="1"/>
    </xf>
    <xf numFmtId="0" fontId="1" fillId="28" borderId="2" xfId="3" applyFont="1" applyFill="1" applyAlignment="1">
      <alignment wrapText="1"/>
    </xf>
    <xf numFmtId="0" fontId="1" fillId="5" borderId="2" xfId="3" applyFont="1" applyFill="1"/>
    <xf numFmtId="2" fontId="1" fillId="0" borderId="2" xfId="3" applyNumberFormat="1" applyFont="1"/>
    <xf numFmtId="0" fontId="1" fillId="29" borderId="2" xfId="3" applyFont="1" applyFill="1"/>
    <xf numFmtId="4" fontId="1" fillId="0" borderId="2" xfId="3" applyNumberFormat="1" applyFont="1"/>
    <xf numFmtId="0" fontId="1" fillId="25" borderId="3" xfId="0" applyFont="1" applyFill="1" applyBorder="1"/>
    <xf numFmtId="0" fontId="1" fillId="5" borderId="3" xfId="0" applyFont="1" applyFill="1" applyBorder="1"/>
    <xf numFmtId="0" fontId="1" fillId="25" borderId="3" xfId="0" applyFont="1" applyFill="1" applyBorder="1" applyAlignment="1">
      <alignment wrapText="1"/>
    </xf>
    <xf numFmtId="0" fontId="1" fillId="5" borderId="3" xfId="0" applyFont="1" applyFill="1" applyBorder="1" applyAlignment="1">
      <alignment wrapText="1"/>
    </xf>
    <xf numFmtId="2" fontId="1" fillId="0" borderId="0" xfId="0" applyNumberFormat="1" applyFont="1"/>
    <xf numFmtId="0" fontId="1" fillId="0" borderId="2" xfId="0" applyFont="1" applyBorder="1" applyAlignment="1">
      <alignment horizontal="left" vertical="top" wrapText="1"/>
    </xf>
    <xf numFmtId="0" fontId="0" fillId="0" borderId="2" xfId="0" applyBorder="1" applyAlignment="1">
      <alignment horizontal="left" vertical="top" wrapText="1"/>
    </xf>
    <xf numFmtId="0" fontId="16" fillId="0" borderId="0" xfId="5" applyFont="1" applyAlignment="1">
      <alignment horizontal="justify" vertical="top"/>
    </xf>
    <xf numFmtId="0" fontId="16" fillId="0" borderId="0" xfId="0" applyFont="1" applyAlignment="1">
      <alignment horizontal="justify" vertical="top" wrapText="1"/>
    </xf>
    <xf numFmtId="0" fontId="16" fillId="0" borderId="0" xfId="0" applyFont="1" applyAlignment="1">
      <alignment horizontal="justify" vertical="top"/>
    </xf>
    <xf numFmtId="0" fontId="16" fillId="0" borderId="0" xfId="5" applyFont="1" applyAlignment="1">
      <alignment horizontal="justify" vertical="top" wrapText="1"/>
    </xf>
    <xf numFmtId="0" fontId="5" fillId="2" borderId="7" xfId="0" applyFont="1" applyFill="1" applyBorder="1" applyAlignment="1">
      <alignment vertical="center"/>
    </xf>
    <xf numFmtId="0" fontId="0" fillId="5" borderId="8" xfId="0" applyFill="1" applyBorder="1" applyAlignment="1">
      <alignment vertical="center"/>
    </xf>
    <xf numFmtId="0" fontId="1" fillId="8" borderId="2" xfId="0" applyFont="1" applyFill="1" applyBorder="1" applyAlignment="1" applyProtection="1">
      <alignment wrapText="1"/>
      <protection locked="0"/>
    </xf>
    <xf numFmtId="0" fontId="0" fillId="0" borderId="24" xfId="0" applyBorder="1" applyAlignment="1">
      <alignment wrapText="1"/>
    </xf>
    <xf numFmtId="0" fontId="0" fillId="0" borderId="0" xfId="0" applyAlignment="1"/>
    <xf numFmtId="0" fontId="6" fillId="3" borderId="7" xfId="0" applyFont="1" applyFill="1" applyBorder="1" applyAlignment="1"/>
    <xf numFmtId="0" fontId="0" fillId="11" borderId="8" xfId="0" applyFill="1" applyBorder="1" applyAlignment="1"/>
    <xf numFmtId="0" fontId="5" fillId="2" borderId="7" xfId="0" applyFont="1" applyFill="1" applyBorder="1" applyAlignment="1"/>
    <xf numFmtId="0" fontId="5" fillId="2" borderId="8" xfId="0" applyFont="1" applyFill="1" applyBorder="1" applyAlignment="1"/>
    <xf numFmtId="0" fontId="1" fillId="8" borderId="2" xfId="0" applyFont="1" applyFill="1" applyBorder="1" applyAlignment="1" applyProtection="1">
      <protection locked="0"/>
    </xf>
    <xf numFmtId="0" fontId="0" fillId="0" borderId="24" xfId="0" applyBorder="1" applyAlignment="1"/>
  </cellXfs>
  <cellStyles count="6">
    <cellStyle name="Hyperlink" xfId="5" builtinId="8"/>
    <cellStyle name="Normal" xfId="0" builtinId="0"/>
    <cellStyle name="Normal 2" xfId="1" xr:uid="{62258559-5F54-4F24-9FD2-0E47F35B8398}"/>
    <cellStyle name="Normal 3" xfId="2" xr:uid="{AE888881-C27E-4C2D-9C06-5666C3420200}"/>
    <cellStyle name="Normal 3 2" xfId="3" xr:uid="{C0685340-C3D2-44FA-8AEC-D61A670CCFDC}"/>
    <cellStyle name="Normal 4" xfId="4" xr:uid="{1B8AD6DF-598D-4A3D-9EB0-A28E53CA54BE}"/>
  </cellStyles>
  <dxfs count="186">
    <dxf>
      <font>
        <color rgb="FFFFFFFF"/>
      </font>
      <fill>
        <patternFill>
          <bgColor theme="6" tint="-0.24994659260841701"/>
        </patternFill>
      </fill>
    </dxf>
    <dxf>
      <fill>
        <patternFill>
          <bgColor theme="6"/>
        </patternFill>
      </fill>
    </dxf>
    <dxf>
      <fill>
        <patternFill>
          <bgColor theme="6" tint="0.39994506668294322"/>
        </patternFill>
      </fill>
    </dxf>
    <dxf>
      <font>
        <color auto="1"/>
      </font>
      <fill>
        <patternFill>
          <bgColor theme="6" tint="0.59996337778862885"/>
        </patternFill>
      </fill>
    </dxf>
    <dxf>
      <font>
        <color auto="1"/>
      </font>
      <fill>
        <patternFill>
          <bgColor theme="6" tint="0.79998168889431442"/>
        </patternFill>
      </fill>
    </dxf>
    <dxf>
      <font>
        <color rgb="FFFFFFFF"/>
      </font>
      <fill>
        <patternFill>
          <bgColor theme="6" tint="-0.24994659260841701"/>
        </patternFill>
      </fill>
    </dxf>
    <dxf>
      <fill>
        <patternFill>
          <bgColor theme="6"/>
        </patternFill>
      </fill>
    </dxf>
    <dxf>
      <fill>
        <patternFill>
          <bgColor theme="6" tint="0.39994506668294322"/>
        </patternFill>
      </fill>
    </dxf>
    <dxf>
      <font>
        <color auto="1"/>
      </font>
      <fill>
        <patternFill>
          <bgColor theme="6" tint="0.59996337778862885"/>
        </patternFill>
      </fill>
    </dxf>
    <dxf>
      <font>
        <color auto="1"/>
      </font>
      <fill>
        <patternFill>
          <bgColor theme="6" tint="0.79998168889431442"/>
        </patternFill>
      </fill>
    </dxf>
    <dxf>
      <font>
        <color rgb="FFFFFFFF"/>
      </font>
      <fill>
        <patternFill>
          <bgColor theme="6" tint="-0.24994659260841701"/>
        </patternFill>
      </fill>
    </dxf>
    <dxf>
      <fill>
        <patternFill>
          <bgColor theme="6"/>
        </patternFill>
      </fill>
    </dxf>
    <dxf>
      <fill>
        <patternFill>
          <bgColor theme="6" tint="0.39994506668294322"/>
        </patternFill>
      </fill>
    </dxf>
    <dxf>
      <font>
        <color auto="1"/>
      </font>
      <fill>
        <patternFill>
          <bgColor theme="6" tint="0.59996337778862885"/>
        </patternFill>
      </fill>
    </dxf>
    <dxf>
      <font>
        <color auto="1"/>
      </font>
      <fill>
        <patternFill>
          <bgColor theme="6" tint="0.79998168889431442"/>
        </patternFill>
      </fill>
    </dxf>
    <dxf>
      <font>
        <color rgb="FFFFFFFF"/>
      </font>
      <fill>
        <patternFill>
          <bgColor theme="6" tint="-0.24994659260841701"/>
        </patternFill>
      </fill>
    </dxf>
    <dxf>
      <fill>
        <patternFill>
          <bgColor theme="6"/>
        </patternFill>
      </fill>
    </dxf>
    <dxf>
      <fill>
        <patternFill>
          <bgColor theme="6" tint="0.39994506668294322"/>
        </patternFill>
      </fill>
    </dxf>
    <dxf>
      <font>
        <color auto="1"/>
      </font>
      <fill>
        <patternFill>
          <bgColor theme="6" tint="0.59996337778862885"/>
        </patternFill>
      </fill>
    </dxf>
    <dxf>
      <font>
        <color auto="1"/>
      </font>
      <fill>
        <patternFill>
          <bgColor theme="6"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FFFF"/>
      </font>
      <fill>
        <patternFill>
          <bgColor theme="6" tint="-0.24994659260841701"/>
        </patternFill>
      </fill>
    </dxf>
    <dxf>
      <fill>
        <patternFill>
          <bgColor theme="6"/>
        </patternFill>
      </fill>
    </dxf>
    <dxf>
      <fill>
        <patternFill>
          <bgColor theme="6" tint="0.39994506668294322"/>
        </patternFill>
      </fill>
    </dxf>
    <dxf>
      <font>
        <color auto="1"/>
      </font>
      <fill>
        <patternFill>
          <bgColor theme="6" tint="0.59996337778862885"/>
        </patternFill>
      </fill>
    </dxf>
    <dxf>
      <font>
        <color auto="1"/>
      </font>
      <fill>
        <patternFill>
          <bgColor theme="6" tint="0.79998168889431442"/>
        </patternFill>
      </fill>
    </dxf>
    <dxf>
      <fill>
        <patternFill>
          <bgColor theme="3" tint="0.79998168889431442"/>
        </patternFill>
      </fill>
    </dxf>
    <dxf>
      <fill>
        <patternFill>
          <bgColor theme="3" tint="0.59996337778862885"/>
        </patternFill>
      </fill>
    </dxf>
    <dxf>
      <fill>
        <patternFill>
          <bgColor theme="3" tint="0.39994506668294322"/>
        </patternFill>
      </fill>
    </dxf>
    <dxf>
      <font>
        <color rgb="FFFFFFFF"/>
      </font>
      <fill>
        <patternFill>
          <bgColor theme="3"/>
        </patternFill>
      </fill>
    </dxf>
    <dxf>
      <font>
        <color rgb="FFFFFFFF"/>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rgb="FFFFFFFF"/>
      </font>
      <fill>
        <patternFill>
          <bgColor theme="3"/>
        </patternFill>
      </fill>
    </dxf>
    <dxf>
      <font>
        <color rgb="FFFFFFFF"/>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rgb="FFFFFFFF"/>
      </font>
      <fill>
        <patternFill>
          <bgColor theme="3"/>
        </patternFill>
      </fill>
    </dxf>
    <dxf>
      <font>
        <color rgb="FFFFFFFF"/>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rgb="FFFFFFFF"/>
      </font>
      <fill>
        <patternFill>
          <bgColor theme="3"/>
        </patternFill>
      </fill>
    </dxf>
    <dxf>
      <font>
        <color rgb="FFFFFFFF"/>
      </font>
      <fill>
        <patternFill>
          <bgColor theme="3"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3" tint="0.79998168889431442"/>
        </patternFill>
      </fill>
    </dxf>
    <dxf>
      <fill>
        <patternFill>
          <bgColor theme="3" tint="0.59996337778862885"/>
        </patternFill>
      </fill>
    </dxf>
    <dxf>
      <fill>
        <patternFill>
          <bgColor theme="3" tint="0.39994506668294322"/>
        </patternFill>
      </fill>
    </dxf>
    <dxf>
      <font>
        <color rgb="FFFFFFFF"/>
      </font>
      <fill>
        <patternFill>
          <bgColor theme="3"/>
        </patternFill>
      </fill>
    </dxf>
    <dxf>
      <font>
        <color rgb="FFFFFFFF"/>
      </font>
      <fill>
        <patternFill>
          <bgColor theme="3" tint="-0.24994659260841701"/>
        </patternFill>
      </fill>
    </dxf>
    <dxf>
      <fill>
        <patternFill>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patternType="solid">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patternType="solid">
          <bgColor rgb="FFFFFFFF"/>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theme="6" tint="0.59996337778862885"/>
        </patternFill>
      </fill>
    </dxf>
    <dxf>
      <font>
        <b val="0"/>
        <i/>
      </font>
    </dxf>
    <dxf>
      <font>
        <color theme="3" tint="0.39994506668294322"/>
      </font>
      <fill>
        <patternFill patternType="solid">
          <bgColor theme="0" tint="0.79998168889431442"/>
        </patternFill>
      </fill>
    </dxf>
    <dxf>
      <fill>
        <patternFill>
          <bgColor theme="6" tint="0.59996337778862885"/>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b val="0"/>
        <i/>
      </font>
    </dxf>
    <dxf>
      <fill>
        <patternFill>
          <bgColor theme="6" tint="0.59996337778862885"/>
        </patternFill>
      </fill>
    </dxf>
    <dxf>
      <font>
        <color theme="3" tint="0.39994506668294322"/>
      </font>
      <fill>
        <patternFill patternType="solid">
          <bgColor theme="0" tint="0.79998168889431442"/>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theme="6" tint="0.59996337778862885"/>
        </patternFill>
      </fill>
    </dxf>
    <dxf>
      <fill>
        <patternFill>
          <bgColor theme="4" tint="0.59996337778862885"/>
        </patternFill>
      </fill>
    </dxf>
    <dxf>
      <fill>
        <patternFill>
          <bgColor theme="4" tint="0.79998168889431442"/>
        </patternFill>
      </fill>
    </dxf>
    <dxf>
      <fill>
        <patternFill>
          <bgColor theme="0"/>
        </patternFill>
      </fill>
    </dxf>
    <dxf>
      <fill>
        <patternFill>
          <bgColor theme="4" tint="0.59996337778862885"/>
        </patternFill>
      </fill>
    </dxf>
    <dxf>
      <fill>
        <patternFill>
          <bgColor theme="4"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ont>
        <b val="0"/>
        <i/>
      </font>
    </dxf>
    <dxf>
      <fill>
        <patternFill>
          <bgColor theme="6" tint="0.59996337778862885"/>
        </patternFill>
      </fill>
    </dxf>
    <dxf>
      <font>
        <color theme="3" tint="0.39994506668294322"/>
      </font>
      <fill>
        <patternFill patternType="solid">
          <bgColor theme="0" tint="0.79998168889431442"/>
        </patternFill>
      </fill>
    </dxf>
    <dxf>
      <font>
        <color theme="3" tint="0.39994506668294322"/>
      </font>
      <fill>
        <patternFill patternType="solid">
          <bgColor theme="0" tint="0.79998168889431442"/>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6" tint="0.59996337778862885"/>
        </patternFill>
      </fill>
    </dxf>
    <dxf>
      <fill>
        <patternFill>
          <bgColor theme="6" tint="0.59996337778862885"/>
        </patternFill>
      </fill>
    </dxf>
    <dxf>
      <fill>
        <patternFill>
          <bgColor theme="4" tint="0.59996337778862885"/>
        </patternFill>
      </fill>
    </dxf>
    <dxf>
      <fill>
        <patternFill>
          <bgColor theme="4" tint="0.79998168889431442"/>
        </patternFill>
      </fill>
    </dxf>
    <dxf>
      <fill>
        <patternFill>
          <bgColor theme="0"/>
        </patternFill>
      </fill>
    </dxf>
    <dxf>
      <fill>
        <patternFill>
          <bgColor theme="4" tint="0.59996337778862885"/>
        </patternFill>
      </fill>
    </dxf>
    <dxf>
      <fill>
        <patternFill>
          <bgColor theme="4" tint="0.79998168889431442"/>
        </patternFill>
      </fill>
    </dxf>
    <dxf>
      <fill>
        <patternFill>
          <bgColor theme="0"/>
        </patternFill>
      </fill>
      <border>
        <vertical/>
        <horizontal/>
      </border>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6" tint="0.59996337778862885"/>
        </patternFill>
      </fill>
    </dxf>
    <dxf>
      <fill>
        <patternFill>
          <bgColor theme="6" tint="0.59996337778862885"/>
        </patternFill>
      </fill>
    </dxf>
    <dxf>
      <fill>
        <patternFill>
          <bgColor theme="6" tint="0.59996337778862885"/>
        </patternFill>
      </fill>
    </dxf>
    <dxf>
      <font>
        <b val="0"/>
        <i/>
      </font>
    </dxf>
    <dxf>
      <fill>
        <patternFill>
          <bgColor theme="6" tint="0.59996337778862885"/>
        </patternFill>
      </fill>
    </dxf>
    <dxf>
      <font>
        <color theme="3" tint="0.39994506668294322"/>
      </font>
      <fill>
        <patternFill patternType="solid">
          <bgColor theme="0" tint="0.79998168889431442"/>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theme="6" tint="0.59996337778862885"/>
        </patternFill>
      </fill>
    </dxf>
    <dxf>
      <fill>
        <patternFill>
          <bgColor theme="4"/>
        </patternFill>
      </fill>
    </dxf>
    <dxf>
      <fill>
        <patternFill>
          <bgColor rgb="FFFFC7CE"/>
        </patternFill>
      </fill>
    </dxf>
    <dxf>
      <fill>
        <patternFill>
          <bgColor theme="4" tint="0.59996337778862885"/>
        </patternFill>
      </fill>
    </dxf>
    <dxf>
      <fill>
        <patternFill>
          <bgColor theme="4" tint="0.79998168889431442"/>
        </patternFill>
      </fill>
    </dxf>
    <dxf>
      <fill>
        <patternFill>
          <bgColor theme="0"/>
        </patternFill>
      </fill>
    </dxf>
    <dxf>
      <fill>
        <patternFill>
          <bgColor rgb="FFFFC7CE"/>
        </patternFill>
      </fill>
    </dxf>
    <dxf>
      <fill>
        <patternFill>
          <bgColor theme="4" tint="0.79998168889431442"/>
        </patternFill>
      </fill>
    </dxf>
    <dxf>
      <fill>
        <patternFill>
          <bgColor theme="6" tint="0.59996337778862885"/>
        </patternFill>
      </fill>
    </dxf>
    <dxf>
      <fill>
        <patternFill>
          <bgColor theme="6" tint="0.59996337778862885"/>
        </patternFill>
      </fill>
    </dxf>
    <dxf>
      <font>
        <b val="0"/>
        <i/>
      </font>
    </dxf>
    <dxf>
      <font>
        <color theme="3" tint="0.39994506668294322"/>
      </font>
      <fill>
        <patternFill patternType="solid">
          <bgColor theme="0" tint="0.79998168889431442"/>
        </patternFill>
      </fill>
    </dxf>
    <dxf>
      <fill>
        <patternFill>
          <bgColor theme="6" tint="0.59996337778862885"/>
        </patternFill>
      </fill>
    </dxf>
    <dxf>
      <fill>
        <patternFill patternType="none">
          <bgColor auto="1"/>
        </patternFill>
      </fill>
    </dxf>
    <dxf>
      <fill>
        <patternFill>
          <bgColor theme="5" tint="0.79998168889431442"/>
        </patternFill>
      </fill>
    </dxf>
    <dxf>
      <fill>
        <patternFill>
          <bgColor theme="5" tint="0.59996337778862885"/>
        </patternFill>
      </fill>
    </dxf>
    <dxf>
      <fill>
        <patternFill>
          <bgColor theme="5" tint="0.39994506668294322"/>
        </patternFill>
      </fill>
    </dxf>
    <dxf>
      <font>
        <color rgb="FFFFFFFF"/>
      </font>
      <fill>
        <patternFill>
          <bgColor theme="5" tint="-0.24994659260841701"/>
        </patternFill>
      </fill>
    </dxf>
    <dxf>
      <fill>
        <patternFill>
          <bgColor theme="6" tint="0.59996337778862885"/>
        </patternFill>
      </fill>
    </dxf>
  </dxfs>
  <tableStyles count="0" defaultTableStyle="TableStyleMedium2" defaultPivotStyle="PivotStyleLight16"/>
  <colors>
    <mruColors>
      <color rgb="FF0000FF"/>
      <color rgb="FFFFFF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Financial forecast of business-area development achieved by</a:t>
            </a:r>
            <a:r>
              <a:rPr lang="en-GB" baseline="0"/>
              <a:t> exploiting each patent</a:t>
            </a:r>
            <a:endParaRPr lang="en-GB"/>
          </a:p>
        </c:rich>
      </c:tx>
      <c:layout>
        <c:manualLayout>
          <c:xMode val="edge"/>
          <c:yMode val="edge"/>
          <c:x val="0.10523545163853208"/>
          <c:y val="3.0528560866424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80380544088657"/>
          <c:y val="0.17941536254250576"/>
          <c:w val="0.4985635650270332"/>
          <c:h val="0.73863155162058214"/>
        </c:manualLayout>
      </c:layout>
      <c:barChart>
        <c:barDir val="col"/>
        <c:grouping val="clustered"/>
        <c:varyColors val="0"/>
        <c:ser>
          <c:idx val="0"/>
          <c:order val="0"/>
          <c:tx>
            <c:strRef>
              <c:f>'Financial calculations'!$C$273</c:f>
              <c:strCache>
                <c:ptCount val="1"/>
                <c:pt idx="0">
                  <c:v>Patent 1: Business-area profits with the patent technology</c:v>
                </c:pt>
              </c:strCache>
            </c:strRef>
          </c:tx>
          <c:spPr>
            <a:solidFill>
              <a:schemeClr val="accent1"/>
            </a:solidFill>
            <a:ln>
              <a:noFill/>
            </a:ln>
            <a:effectLst/>
          </c:spPr>
          <c:invertIfNegative val="0"/>
          <c:cat>
            <c:strRef>
              <c:f>'Financial calculations'!$B$262:$B$271</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 calculations'!$C$274:$C$283</c:f>
              <c:numCache>
                <c:formatCode>#,##0.00</c:formatCode>
                <c:ptCount val="10"/>
                <c:pt idx="0">
                  <c:v>-3686.25</c:v>
                </c:pt>
                <c:pt idx="1">
                  <c:v>-3388.6875</c:v>
                </c:pt>
                <c:pt idx="2">
                  <c:v>6975.1243753124982</c:v>
                </c:pt>
                <c:pt idx="3">
                  <c:v>13169.391355514061</c:v>
                </c:pt>
                <c:pt idx="4">
                  <c:v>15334.765378604845</c:v>
                </c:pt>
                <c:pt idx="5">
                  <c:v>17886.209320783029</c:v>
                </c:pt>
                <c:pt idx="6">
                  <c:v>10450.695625225198</c:v>
                </c:pt>
                <c:pt idx="7">
                  <c:v>0</c:v>
                </c:pt>
                <c:pt idx="8">
                  <c:v>0</c:v>
                </c:pt>
                <c:pt idx="9">
                  <c:v>0</c:v>
                </c:pt>
              </c:numCache>
            </c:numRef>
          </c:val>
          <c:extLst>
            <c:ext xmlns:c16="http://schemas.microsoft.com/office/drawing/2014/chart" uri="{C3380CC4-5D6E-409C-BE32-E72D297353CC}">
              <c16:uniqueId val="{00000000-D1CA-4E16-B05C-747BABDFF328}"/>
            </c:ext>
          </c:extLst>
        </c:ser>
        <c:ser>
          <c:idx val="2"/>
          <c:order val="1"/>
          <c:tx>
            <c:strRef>
              <c:f>'Financial calculations'!$C$188</c:f>
              <c:strCache>
                <c:ptCount val="1"/>
                <c:pt idx="0">
                  <c:v>Patent 1: Business-area profits without the patent technology</c:v>
                </c:pt>
              </c:strCache>
            </c:strRef>
          </c:tx>
          <c:spPr>
            <a:solidFill>
              <a:schemeClr val="accent3"/>
            </a:solidFill>
            <a:ln>
              <a:noFill/>
            </a:ln>
            <a:effectLst/>
          </c:spPr>
          <c:invertIfNegative val="0"/>
          <c:cat>
            <c:strRef>
              <c:f>'Financial calculations'!$B$262:$B$271</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 calculations'!$C$189:$C$198</c:f>
              <c:numCache>
                <c:formatCode>#,##0.00</c:formatCode>
                <c:ptCount val="10"/>
                <c:pt idx="0">
                  <c:v>1983.75</c:v>
                </c:pt>
                <c:pt idx="1">
                  <c:v>2281.3125</c:v>
                </c:pt>
                <c:pt idx="2">
                  <c:v>2623.5093749999996</c:v>
                </c:pt>
                <c:pt idx="3">
                  <c:v>3017.0357812500001</c:v>
                </c:pt>
                <c:pt idx="4">
                  <c:v>3469.5911484374992</c:v>
                </c:pt>
                <c:pt idx="5">
                  <c:v>3990.0298207031224</c:v>
                </c:pt>
                <c:pt idx="6">
                  <c:v>2294.2671469042957</c:v>
                </c:pt>
                <c:pt idx="7">
                  <c:v>0</c:v>
                </c:pt>
                <c:pt idx="8">
                  <c:v>0</c:v>
                </c:pt>
                <c:pt idx="9">
                  <c:v>0</c:v>
                </c:pt>
              </c:numCache>
            </c:numRef>
          </c:val>
          <c:extLst>
            <c:ext xmlns:c16="http://schemas.microsoft.com/office/drawing/2014/chart" uri="{C3380CC4-5D6E-409C-BE32-E72D297353CC}">
              <c16:uniqueId val="{00000001-D1CA-4E16-B05C-747BABDFF328}"/>
            </c:ext>
          </c:extLst>
        </c:ser>
        <c:dLbls>
          <c:showLegendKey val="0"/>
          <c:showVal val="0"/>
          <c:showCatName val="0"/>
          <c:showSerName val="0"/>
          <c:showPercent val="0"/>
          <c:showBubbleSize val="0"/>
        </c:dLbls>
        <c:gapWidth val="150"/>
        <c:axId val="615388632"/>
        <c:axId val="615388304"/>
        <c:extLst>
          <c:ext xmlns:c15="http://schemas.microsoft.com/office/drawing/2012/chart" uri="{02D57815-91ED-43cb-92C2-25804820EDAC}">
            <c15:filteredBarSeries>
              <c15:ser>
                <c:idx val="3"/>
                <c:order val="3"/>
                <c:tx>
                  <c:strRef>
                    <c:extLst>
                      <c:ext uri="{02D57815-91ED-43cb-92C2-25804820EDAC}">
                        <c15:formulaRef>
                          <c15:sqref>'Financial calculations'!$D$273</c15:sqref>
                        </c15:formulaRef>
                      </c:ext>
                    </c:extLst>
                    <c:strCache>
                      <c:ptCount val="1"/>
                      <c:pt idx="0">
                        <c:v>Patent 2: Business-area profits with the patent technology</c:v>
                      </c:pt>
                    </c:strCache>
                  </c:strRef>
                </c:tx>
                <c:spPr>
                  <a:solidFill>
                    <a:schemeClr val="accent4"/>
                  </a:solidFill>
                  <a:ln>
                    <a:noFill/>
                  </a:ln>
                  <a:effectLst/>
                </c:spPr>
                <c:invertIfNegative val="0"/>
                <c:cat>
                  <c:strRef>
                    <c:extLst>
                      <c:ex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c:ext uri="{02D57815-91ED-43cb-92C2-25804820EDAC}">
                        <c15:formulaRef>
                          <c15:sqref>'Financial calculations'!$D$274:$D$283</c15:sqref>
                        </c15:formulaRef>
                      </c:ext>
                    </c:extLst>
                    <c:numCache>
                      <c:formatCode>#,##0.00</c:formatCode>
                      <c:ptCount val="10"/>
                      <c:pt idx="0">
                        <c:v>20643.5</c:v>
                      </c:pt>
                      <c:pt idx="1">
                        <c:v>10909.95265625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1CA-4E16-B05C-747BABDFF328}"/>
                  </c:ext>
                </c:extLst>
              </c15:ser>
            </c15:filteredBarSeries>
            <c15:filteredBarSeries>
              <c15:ser>
                <c:idx val="5"/>
                <c:order val="4"/>
                <c:tx>
                  <c:strRef>
                    <c:extLst xmlns:c15="http://schemas.microsoft.com/office/drawing/2012/chart">
                      <c:ext xmlns:c15="http://schemas.microsoft.com/office/drawing/2012/chart" uri="{02D57815-91ED-43cb-92C2-25804820EDAC}">
                        <c15:formulaRef>
                          <c15:sqref>'Financial calculations'!$D$188</c15:sqref>
                        </c15:formulaRef>
                      </c:ext>
                    </c:extLst>
                    <c:strCache>
                      <c:ptCount val="1"/>
                      <c:pt idx="0">
                        <c:v>Patent 2: Business-area profits without the patent technology</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calculations'!$D$189:$D$198</c15:sqref>
                        </c15:formulaRef>
                      </c:ext>
                    </c:extLst>
                    <c:numCache>
                      <c:formatCode>#,##0.00</c:formatCode>
                      <c:ptCount val="10"/>
                      <c:pt idx="0">
                        <c:v>18860</c:v>
                      </c:pt>
                      <c:pt idx="1">
                        <c:v>9665.75</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4-D1CA-4E16-B05C-747BABDFF32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'Financial calculations'!$E$273</c15:sqref>
                        </c15:formulaRef>
                      </c:ext>
                    </c:extLst>
                    <c:strCache>
                      <c:ptCount val="1"/>
                      <c:pt idx="0">
                        <c:v>Patent 3: Business-area profits with the patent technology</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calculations'!$E$274:$E$283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D1CA-4E16-B05C-747BABDFF328}"/>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'Financial calculations'!$E$188</c15:sqref>
                        </c15:formulaRef>
                      </c:ext>
                    </c:extLst>
                    <c:strCache>
                      <c:ptCount val="1"/>
                      <c:pt idx="0">
                        <c:v>Patent 3: Business-area profits without the patent technology</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calculations'!$E$189:$E$198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D1CA-4E16-B05C-747BABDFF32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'Financial calculations'!$F$273</c15:sqref>
                        </c15:formulaRef>
                      </c:ext>
                    </c:extLst>
                    <c:strCache>
                      <c:ptCount val="1"/>
                      <c:pt idx="0">
                        <c:v>Patent 4: Business-area profits with the patent technology</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calculations'!$F$274:$F$283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D1CA-4E16-B05C-747BABDFF328}"/>
                  </c:ext>
                </c:extLst>
              </c15:ser>
            </c15:filteredBarSeries>
            <c15:filteredBarSeries>
              <c15:ser>
                <c:idx val="11"/>
                <c:order val="10"/>
                <c:tx>
                  <c:strRef>
                    <c:extLst xmlns:c15="http://schemas.microsoft.com/office/drawing/2012/chart">
                      <c:ext xmlns:c15="http://schemas.microsoft.com/office/drawing/2012/chart" uri="{02D57815-91ED-43cb-92C2-25804820EDAC}">
                        <c15:formulaRef>
                          <c15:sqref>'Financial calculations'!$F$188</c15:sqref>
                        </c15:formulaRef>
                      </c:ext>
                    </c:extLst>
                    <c:strCache>
                      <c:ptCount val="1"/>
                      <c:pt idx="0">
                        <c:v>Patent 4: Business-area profits without the patent technology</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calculations'!$F$189:$F$198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D1CA-4E16-B05C-747BABDFF32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'Financial calculations'!$G$273</c15:sqref>
                        </c15:formulaRef>
                      </c:ext>
                    </c:extLst>
                    <c:strCache>
                      <c:ptCount val="1"/>
                      <c:pt idx="0">
                        <c:v>Patent 5: Business-area profits with the patent technology</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calculations'!$G$274:$G$283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D1CA-4E16-B05C-747BABDFF328}"/>
                  </c:ext>
                </c:extLst>
              </c15:ser>
            </c15:filteredBarSeries>
            <c15:filteredBarSeries>
              <c15:ser>
                <c:idx val="54"/>
                <c:order val="13"/>
                <c:tx>
                  <c:strRef>
                    <c:extLst xmlns:c15="http://schemas.microsoft.com/office/drawing/2012/chart">
                      <c:ext xmlns:c15="http://schemas.microsoft.com/office/drawing/2012/chart" uri="{02D57815-91ED-43cb-92C2-25804820EDAC}">
                        <c15:formulaRef>
                          <c15:sqref>'Financial calculations'!$G$188</c15:sqref>
                        </c15:formulaRef>
                      </c:ext>
                    </c:extLst>
                    <c:strCache>
                      <c:ptCount val="1"/>
                      <c:pt idx="0">
                        <c:v>Patent 5: Business-area profits without the patent technology</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calculations'!$G$189:$G$198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D1CA-4E16-B05C-747BABDFF328}"/>
                  </c:ext>
                </c:extLst>
              </c15:ser>
            </c15:filteredBarSeries>
            <c15:filteredBarSeries>
              <c15:ser>
                <c:idx val="13"/>
                <c:order val="15"/>
                <c:tx>
                  <c:strRef>
                    <c:extLst xmlns:c15="http://schemas.microsoft.com/office/drawing/2012/chart">
                      <c:ext xmlns:c15="http://schemas.microsoft.com/office/drawing/2012/chart" uri="{02D57815-91ED-43cb-92C2-25804820EDAC}">
                        <c15:formulaRef>
                          <c15:sqref>'Financial calculations'!$H$273</c15:sqref>
                        </c15:formulaRef>
                      </c:ext>
                    </c:extLst>
                    <c:strCache>
                      <c:ptCount val="1"/>
                      <c:pt idx="0">
                        <c:v>Patent 6: Business-area profits with the patent technology</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calculations'!$H$274:$H$283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F-D1CA-4E16-B05C-747BABDFF328}"/>
                  </c:ext>
                </c:extLst>
              </c15:ser>
            </c15:filteredBarSeries>
            <c15:filteredBarSeries>
              <c15:ser>
                <c:idx val="55"/>
                <c:order val="16"/>
                <c:tx>
                  <c:strRef>
                    <c:extLst xmlns:c15="http://schemas.microsoft.com/office/drawing/2012/chart">
                      <c:ext xmlns:c15="http://schemas.microsoft.com/office/drawing/2012/chart" uri="{02D57815-91ED-43cb-92C2-25804820EDAC}">
                        <c15:formulaRef>
                          <c15:sqref>'Financial calculations'!$H$188</c15:sqref>
                        </c15:formulaRef>
                      </c:ext>
                    </c:extLst>
                    <c:strCache>
                      <c:ptCount val="1"/>
                      <c:pt idx="0">
                        <c:v>Patent 6: Business-area profits without the patent technology</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calculations'!$H$189:$H$198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0-D1CA-4E16-B05C-747BABDFF328}"/>
                  </c:ext>
                </c:extLst>
              </c15:ser>
            </c15:filteredBarSeries>
            <c15:filteredBarSeries>
              <c15:ser>
                <c:idx val="14"/>
                <c:order val="18"/>
                <c:tx>
                  <c:strRef>
                    <c:extLst xmlns:c15="http://schemas.microsoft.com/office/drawing/2012/chart">
                      <c:ext xmlns:c15="http://schemas.microsoft.com/office/drawing/2012/chart" uri="{02D57815-91ED-43cb-92C2-25804820EDAC}">
                        <c15:formulaRef>
                          <c15:sqref>'Financial calculations'!$I$273</c15:sqref>
                        </c15:formulaRef>
                      </c:ext>
                    </c:extLst>
                    <c:strCache>
                      <c:ptCount val="1"/>
                      <c:pt idx="0">
                        <c:v>Patent 7: Business-area profits with the patent technology</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calculations'!$I$274:$I$283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2-D1CA-4E16-B05C-747BABDFF328}"/>
                  </c:ext>
                </c:extLst>
              </c15:ser>
            </c15:filteredBarSeries>
            <c15:filteredBarSeries>
              <c15:ser>
                <c:idx val="56"/>
                <c:order val="19"/>
                <c:tx>
                  <c:strRef>
                    <c:extLst xmlns:c15="http://schemas.microsoft.com/office/drawing/2012/chart">
                      <c:ext xmlns:c15="http://schemas.microsoft.com/office/drawing/2012/chart" uri="{02D57815-91ED-43cb-92C2-25804820EDAC}">
                        <c15:formulaRef>
                          <c15:sqref>'Financial calculations'!$I$188</c15:sqref>
                        </c15:formulaRef>
                      </c:ext>
                    </c:extLst>
                    <c:strCache>
                      <c:ptCount val="1"/>
                      <c:pt idx="0">
                        <c:v>Patent 7: Business-area profits without the patent technology</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calculations'!$I$189:$I$198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3-D1CA-4E16-B05C-747BABDFF328}"/>
                  </c:ext>
                </c:extLst>
              </c15:ser>
            </c15:filteredBarSeries>
            <c15:filteredBarSeries>
              <c15:ser>
                <c:idx val="15"/>
                <c:order val="21"/>
                <c:tx>
                  <c:strRef>
                    <c:extLst xmlns:c15="http://schemas.microsoft.com/office/drawing/2012/chart">
                      <c:ext xmlns:c15="http://schemas.microsoft.com/office/drawing/2012/chart" uri="{02D57815-91ED-43cb-92C2-25804820EDAC}">
                        <c15:formulaRef>
                          <c15:sqref>'Financial calculations'!$J$273</c15:sqref>
                        </c15:formulaRef>
                      </c:ext>
                    </c:extLst>
                    <c:strCache>
                      <c:ptCount val="1"/>
                      <c:pt idx="0">
                        <c:v>Patent 8: Business-area profits with the patent technology</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calculations'!$J$274:$J$283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5-D1CA-4E16-B05C-747BABDFF328}"/>
                  </c:ext>
                </c:extLst>
              </c15:ser>
            </c15:filteredBarSeries>
            <c15:filteredBarSeries>
              <c15:ser>
                <c:idx val="57"/>
                <c:order val="22"/>
                <c:tx>
                  <c:strRef>
                    <c:extLst xmlns:c15="http://schemas.microsoft.com/office/drawing/2012/chart">
                      <c:ext xmlns:c15="http://schemas.microsoft.com/office/drawing/2012/chart" uri="{02D57815-91ED-43cb-92C2-25804820EDAC}">
                        <c15:formulaRef>
                          <c15:sqref>'Financial calculations'!$J$188</c15:sqref>
                        </c15:formulaRef>
                      </c:ext>
                    </c:extLst>
                    <c:strCache>
                      <c:ptCount val="1"/>
                      <c:pt idx="0">
                        <c:v>Patent 8: Business-area profits without the patent technology</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calculations'!$J$189:$J$198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6-D1CA-4E16-B05C-747BABDFF328}"/>
                  </c:ext>
                </c:extLst>
              </c15:ser>
            </c15:filteredBarSeries>
            <c15:filteredBarSeries>
              <c15:ser>
                <c:idx val="16"/>
                <c:order val="24"/>
                <c:tx>
                  <c:strRef>
                    <c:extLst xmlns:c15="http://schemas.microsoft.com/office/drawing/2012/chart">
                      <c:ext xmlns:c15="http://schemas.microsoft.com/office/drawing/2012/chart" uri="{02D57815-91ED-43cb-92C2-25804820EDAC}">
                        <c15:formulaRef>
                          <c15:sqref>'Financial calculations'!$K$273</c15:sqref>
                        </c15:formulaRef>
                      </c:ext>
                    </c:extLst>
                    <c:strCache>
                      <c:ptCount val="1"/>
                      <c:pt idx="0">
                        <c:v>Patent 9: Business-area profits with the patent technology</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calculations'!$K$274:$K$283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8-D1CA-4E16-B05C-747BABDFF328}"/>
                  </c:ext>
                </c:extLst>
              </c15:ser>
            </c15:filteredBarSeries>
            <c15:filteredBarSeries>
              <c15:ser>
                <c:idx val="58"/>
                <c:order val="25"/>
                <c:tx>
                  <c:strRef>
                    <c:extLst xmlns:c15="http://schemas.microsoft.com/office/drawing/2012/chart">
                      <c:ext xmlns:c15="http://schemas.microsoft.com/office/drawing/2012/chart" uri="{02D57815-91ED-43cb-92C2-25804820EDAC}">
                        <c15:formulaRef>
                          <c15:sqref>'Financial calculations'!$K$188</c15:sqref>
                        </c15:formulaRef>
                      </c:ext>
                    </c:extLst>
                    <c:strCache>
                      <c:ptCount val="1"/>
                      <c:pt idx="0">
                        <c:v>Patent 9: Business-area profits without the patent technology</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calculations'!$K$189:$K$198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9-D1CA-4E16-B05C-747BABDFF328}"/>
                  </c:ext>
                </c:extLst>
              </c15:ser>
            </c15:filteredBarSeries>
            <c15:filteredBarSeries>
              <c15:ser>
                <c:idx val="17"/>
                <c:order val="27"/>
                <c:tx>
                  <c:strRef>
                    <c:extLst xmlns:c15="http://schemas.microsoft.com/office/drawing/2012/chart">
                      <c:ext xmlns:c15="http://schemas.microsoft.com/office/drawing/2012/chart" uri="{02D57815-91ED-43cb-92C2-25804820EDAC}">
                        <c15:formulaRef>
                          <c15:sqref>'Financial calculations'!$L$273</c15:sqref>
                        </c15:formulaRef>
                      </c:ext>
                    </c:extLst>
                    <c:strCache>
                      <c:ptCount val="1"/>
                      <c:pt idx="0">
                        <c:v>Patent 10: Business-area profits with the patent technology</c:v>
                      </c:pt>
                    </c:strCache>
                  </c:strRef>
                </c:tx>
                <c:spPr>
                  <a:solidFill>
                    <a:schemeClr val="accent6">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calculations'!$L$274:$L$283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B-D1CA-4E16-B05C-747BABDFF328}"/>
                  </c:ext>
                </c:extLst>
              </c15:ser>
            </c15:filteredBarSeries>
            <c15:filteredBarSeries>
              <c15:ser>
                <c:idx val="59"/>
                <c:order val="28"/>
                <c:tx>
                  <c:strRef>
                    <c:extLst xmlns:c15="http://schemas.microsoft.com/office/drawing/2012/chart">
                      <c:ext xmlns:c15="http://schemas.microsoft.com/office/drawing/2012/chart" uri="{02D57815-91ED-43cb-92C2-25804820EDAC}">
                        <c15:formulaRef>
                          <c15:sqref>'Financial calculations'!$L$188</c15:sqref>
                        </c15:formulaRef>
                      </c:ext>
                    </c:extLst>
                    <c:strCache>
                      <c:ptCount val="1"/>
                      <c:pt idx="0">
                        <c:v>Patent 10: Business-area profits without the patent technology</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calculations'!$L$189:$L$198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C-D1CA-4E16-B05C-747BABDFF328}"/>
                  </c:ext>
                </c:extLst>
              </c15:ser>
            </c15:filteredBarSeries>
            <c15:filteredBarSeries>
              <c15:ser>
                <c:idx val="18"/>
                <c:order val="30"/>
                <c:tx>
                  <c:strRef>
                    <c:extLst xmlns:c15="http://schemas.microsoft.com/office/drawing/2012/chart">
                      <c:ext xmlns:c15="http://schemas.microsoft.com/office/drawing/2012/chart" uri="{02D57815-91ED-43cb-92C2-25804820EDAC}">
                        <c15:formulaRef>
                          <c15:sqref>'Financial calculations'!$M$273</c15:sqref>
                        </c15:formulaRef>
                      </c:ext>
                    </c:extLst>
                    <c:strCache>
                      <c:ptCount val="1"/>
                      <c:pt idx="0">
                        <c:v>Patent 11: Business-area profits with the patent technology</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calculations'!$M$274:$M$283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E-D1CA-4E16-B05C-747BABDFF328}"/>
                  </c:ext>
                </c:extLst>
              </c15:ser>
            </c15:filteredBarSeries>
            <c15:filteredBarSeries>
              <c15:ser>
                <c:idx val="60"/>
                <c:order val="31"/>
                <c:tx>
                  <c:strRef>
                    <c:extLst xmlns:c15="http://schemas.microsoft.com/office/drawing/2012/chart">
                      <c:ext xmlns:c15="http://schemas.microsoft.com/office/drawing/2012/chart" uri="{02D57815-91ED-43cb-92C2-25804820EDAC}">
                        <c15:formulaRef>
                          <c15:sqref>'Financial calculations'!$M$188</c15:sqref>
                        </c15:formulaRef>
                      </c:ext>
                    </c:extLst>
                    <c:strCache>
                      <c:ptCount val="1"/>
                      <c:pt idx="0">
                        <c:v>Patent 11: Business-area profits without the patent technology</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calculations'!$M$189:$M$198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1F-D1CA-4E16-B05C-747BABDFF328}"/>
                  </c:ext>
                </c:extLst>
              </c15:ser>
            </c15:filteredBarSeries>
            <c15:filteredBarSeries>
              <c15:ser>
                <c:idx val="19"/>
                <c:order val="33"/>
                <c:tx>
                  <c:strRef>
                    <c:extLst xmlns:c15="http://schemas.microsoft.com/office/drawing/2012/chart">
                      <c:ext xmlns:c15="http://schemas.microsoft.com/office/drawing/2012/chart" uri="{02D57815-91ED-43cb-92C2-25804820EDAC}">
                        <c15:formulaRef>
                          <c15:sqref>'Financial calculations'!$N$273</c15:sqref>
                        </c15:formulaRef>
                      </c:ext>
                    </c:extLst>
                    <c:strCache>
                      <c:ptCount val="1"/>
                      <c:pt idx="0">
                        <c:v>Patent 12: Business-area profits with the patent technology</c:v>
                      </c:pt>
                    </c:strCache>
                  </c:strRef>
                </c:tx>
                <c:spPr>
                  <a:solidFill>
                    <a:schemeClr val="accent2">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calculations'!$N$274:$N$283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1-D1CA-4E16-B05C-747BABDFF328}"/>
                  </c:ext>
                </c:extLst>
              </c15:ser>
            </c15:filteredBarSeries>
            <c15:filteredBarSeries>
              <c15:ser>
                <c:idx val="61"/>
                <c:order val="34"/>
                <c:tx>
                  <c:strRef>
                    <c:extLst xmlns:c15="http://schemas.microsoft.com/office/drawing/2012/chart">
                      <c:ext xmlns:c15="http://schemas.microsoft.com/office/drawing/2012/chart" uri="{02D57815-91ED-43cb-92C2-25804820EDAC}">
                        <c15:formulaRef>
                          <c15:sqref>'Financial calculations'!$N$188</c15:sqref>
                        </c15:formulaRef>
                      </c:ext>
                    </c:extLst>
                    <c:strCache>
                      <c:ptCount val="1"/>
                      <c:pt idx="0">
                        <c:v>Patent 12: Business-area profits without the patent technology</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calculations'!$N$189:$N$198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2-D1CA-4E16-B05C-747BABDFF328}"/>
                  </c:ext>
                </c:extLst>
              </c15:ser>
            </c15:filteredBarSeries>
            <c15:filteredBarSeries>
              <c15:ser>
                <c:idx val="20"/>
                <c:order val="36"/>
                <c:tx>
                  <c:strRef>
                    <c:extLst xmlns:c15="http://schemas.microsoft.com/office/drawing/2012/chart">
                      <c:ext xmlns:c15="http://schemas.microsoft.com/office/drawing/2012/chart" uri="{02D57815-91ED-43cb-92C2-25804820EDAC}">
                        <c15:formulaRef>
                          <c15:sqref>'Financial calculations'!$O$273</c15:sqref>
                        </c15:formulaRef>
                      </c:ext>
                    </c:extLst>
                    <c:strCache>
                      <c:ptCount val="1"/>
                      <c:pt idx="0">
                        <c:v>Patent 13: Business-area profits with the patent technology</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calculations'!$O$274:$O$283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4-D1CA-4E16-B05C-747BABDFF328}"/>
                  </c:ext>
                </c:extLst>
              </c15:ser>
            </c15:filteredBarSeries>
            <c15:filteredBarSeries>
              <c15:ser>
                <c:idx val="62"/>
                <c:order val="37"/>
                <c:tx>
                  <c:strRef>
                    <c:extLst xmlns:c15="http://schemas.microsoft.com/office/drawing/2012/chart">
                      <c:ext xmlns:c15="http://schemas.microsoft.com/office/drawing/2012/chart" uri="{02D57815-91ED-43cb-92C2-25804820EDAC}">
                        <c15:formulaRef>
                          <c15:sqref>'Financial calculations'!$O$188</c15:sqref>
                        </c15:formulaRef>
                      </c:ext>
                    </c:extLst>
                    <c:strCache>
                      <c:ptCount val="1"/>
                      <c:pt idx="0">
                        <c:v>Patent 13: Business-area profits without the patent technology</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calculations'!$O$189:$O$198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5-D1CA-4E16-B05C-747BABDFF328}"/>
                  </c:ext>
                </c:extLst>
              </c15:ser>
            </c15:filteredBarSeries>
            <c15:filteredBarSeries>
              <c15:ser>
                <c:idx val="21"/>
                <c:order val="39"/>
                <c:tx>
                  <c:strRef>
                    <c:extLst xmlns:c15="http://schemas.microsoft.com/office/drawing/2012/chart">
                      <c:ext xmlns:c15="http://schemas.microsoft.com/office/drawing/2012/chart" uri="{02D57815-91ED-43cb-92C2-25804820EDAC}">
                        <c15:formulaRef>
                          <c15:sqref>'Financial calculations'!$P$273</c15:sqref>
                        </c15:formulaRef>
                      </c:ext>
                    </c:extLst>
                    <c:strCache>
                      <c:ptCount val="1"/>
                      <c:pt idx="0">
                        <c:v>Patent 14: Business-area profits with the patent technology</c:v>
                      </c:pt>
                    </c:strCache>
                  </c:strRef>
                </c:tx>
                <c:spPr>
                  <a:solidFill>
                    <a:schemeClr val="accent4">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calculations'!$P$274:$P$283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7-D1CA-4E16-B05C-747BABDFF328}"/>
                  </c:ext>
                </c:extLst>
              </c15:ser>
            </c15:filteredBarSeries>
            <c15:filteredBarSeries>
              <c15:ser>
                <c:idx val="63"/>
                <c:order val="40"/>
                <c:tx>
                  <c:strRef>
                    <c:extLst xmlns:c15="http://schemas.microsoft.com/office/drawing/2012/chart">
                      <c:ext xmlns:c15="http://schemas.microsoft.com/office/drawing/2012/chart" uri="{02D57815-91ED-43cb-92C2-25804820EDAC}">
                        <c15:formulaRef>
                          <c15:sqref>'Financial calculations'!$P$188</c15:sqref>
                        </c15:formulaRef>
                      </c:ext>
                    </c:extLst>
                    <c:strCache>
                      <c:ptCount val="1"/>
                      <c:pt idx="0">
                        <c:v>Patent 14: Business-area profits without the patent technology</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calculations'!$P$189:$P$198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8-D1CA-4E16-B05C-747BABDFF328}"/>
                  </c:ext>
                </c:extLst>
              </c15:ser>
            </c15:filteredBarSeries>
            <c15:filteredBarSeries>
              <c15:ser>
                <c:idx val="22"/>
                <c:order val="42"/>
                <c:tx>
                  <c:strRef>
                    <c:extLst xmlns:c15="http://schemas.microsoft.com/office/drawing/2012/chart">
                      <c:ext xmlns:c15="http://schemas.microsoft.com/office/drawing/2012/chart" uri="{02D57815-91ED-43cb-92C2-25804820EDAC}">
                        <c15:formulaRef>
                          <c15:sqref>'Financial calculations'!$Q$273</c15:sqref>
                        </c15:formulaRef>
                      </c:ext>
                    </c:extLst>
                    <c:strCache>
                      <c:ptCount val="1"/>
                      <c:pt idx="0">
                        <c:v>Patent 15: Business-area profits with the patent technology</c:v>
                      </c:pt>
                    </c:strCache>
                  </c:strRef>
                </c:tx>
                <c:spPr>
                  <a:solidFill>
                    <a:schemeClr val="accent5">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calculations'!$Q$274:$Q$283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A-D1CA-4E16-B05C-747BABDFF328}"/>
                  </c:ext>
                </c:extLst>
              </c15:ser>
            </c15:filteredBarSeries>
            <c15:filteredBarSeries>
              <c15:ser>
                <c:idx val="64"/>
                <c:order val="43"/>
                <c:tx>
                  <c:strRef>
                    <c:extLst xmlns:c15="http://schemas.microsoft.com/office/drawing/2012/chart">
                      <c:ext xmlns:c15="http://schemas.microsoft.com/office/drawing/2012/chart" uri="{02D57815-91ED-43cb-92C2-25804820EDAC}">
                        <c15:formulaRef>
                          <c15:sqref>'Financial calculations'!$Q$188</c15:sqref>
                        </c15:formulaRef>
                      </c:ext>
                    </c:extLst>
                    <c:strCache>
                      <c:ptCount val="1"/>
                      <c:pt idx="0">
                        <c:v>Patent 15: Business-area profits without the patent technology</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calculations'!$Q$189:$Q$198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B-D1CA-4E16-B05C-747BABDFF328}"/>
                  </c:ext>
                </c:extLst>
              </c15:ser>
            </c15:filteredBarSeries>
            <c15:filteredBarSeries>
              <c15:ser>
                <c:idx val="23"/>
                <c:order val="45"/>
                <c:tx>
                  <c:strRef>
                    <c:extLst xmlns:c15="http://schemas.microsoft.com/office/drawing/2012/chart">
                      <c:ext xmlns:c15="http://schemas.microsoft.com/office/drawing/2012/chart" uri="{02D57815-91ED-43cb-92C2-25804820EDAC}">
                        <c15:formulaRef>
                          <c15:sqref>'Financial calculations'!$R$273</c15:sqref>
                        </c15:formulaRef>
                      </c:ext>
                    </c:extLst>
                    <c:strCache>
                      <c:ptCount val="1"/>
                      <c:pt idx="0">
                        <c:v>Patent 16: Business-area profits with the patent technology</c:v>
                      </c:pt>
                    </c:strCache>
                  </c:strRef>
                </c:tx>
                <c:spPr>
                  <a:solidFill>
                    <a:schemeClr val="accent6">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calculations'!$R$274:$R$283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D-D1CA-4E16-B05C-747BABDFF328}"/>
                  </c:ext>
                </c:extLst>
              </c15:ser>
            </c15:filteredBarSeries>
            <c15:filteredBarSeries>
              <c15:ser>
                <c:idx val="65"/>
                <c:order val="46"/>
                <c:tx>
                  <c:strRef>
                    <c:extLst xmlns:c15="http://schemas.microsoft.com/office/drawing/2012/chart">
                      <c:ext xmlns:c15="http://schemas.microsoft.com/office/drawing/2012/chart" uri="{02D57815-91ED-43cb-92C2-25804820EDAC}">
                        <c15:formulaRef>
                          <c15:sqref>'Financial calculations'!$R$188</c15:sqref>
                        </c15:formulaRef>
                      </c:ext>
                    </c:extLst>
                    <c:strCache>
                      <c:ptCount val="1"/>
                      <c:pt idx="0">
                        <c:v>Patent 16: Business-area profits without the patent technology</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calculations'!$R$189:$R$198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2E-D1CA-4E16-B05C-747BABDFF328}"/>
                  </c:ext>
                </c:extLst>
              </c15:ser>
            </c15:filteredBarSeries>
            <c15:filteredBarSeries>
              <c15:ser>
                <c:idx val="24"/>
                <c:order val="48"/>
                <c:tx>
                  <c:strRef>
                    <c:extLst xmlns:c15="http://schemas.microsoft.com/office/drawing/2012/chart">
                      <c:ext xmlns:c15="http://schemas.microsoft.com/office/drawing/2012/chart" uri="{02D57815-91ED-43cb-92C2-25804820EDAC}">
                        <c15:formulaRef>
                          <c15:sqref>'Financial calculations'!$S$273</c15:sqref>
                        </c15:formulaRef>
                      </c:ext>
                    </c:extLst>
                    <c:strCache>
                      <c:ptCount val="1"/>
                      <c:pt idx="0">
                        <c:v>Patent 17: Business-area profits with the patent technology</c:v>
                      </c:pt>
                    </c:strCache>
                  </c:strRef>
                </c:tx>
                <c:spPr>
                  <a:solidFill>
                    <a:schemeClr val="accent1">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calculations'!$S$274:$S$283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0-D1CA-4E16-B05C-747BABDFF328}"/>
                  </c:ext>
                </c:extLst>
              </c15:ser>
            </c15:filteredBarSeries>
            <c15:filteredBarSeries>
              <c15:ser>
                <c:idx val="66"/>
                <c:order val="49"/>
                <c:tx>
                  <c:strRef>
                    <c:extLst xmlns:c15="http://schemas.microsoft.com/office/drawing/2012/chart">
                      <c:ext xmlns:c15="http://schemas.microsoft.com/office/drawing/2012/chart" uri="{02D57815-91ED-43cb-92C2-25804820EDAC}">
                        <c15:formulaRef>
                          <c15:sqref>'Financial calculations'!$S$188</c15:sqref>
                        </c15:formulaRef>
                      </c:ext>
                    </c:extLst>
                    <c:strCache>
                      <c:ptCount val="1"/>
                      <c:pt idx="0">
                        <c:v>Patent 17: Business-area profits without the patent technology</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calculations'!$S$189:$S$198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1-D1CA-4E16-B05C-747BABDFF328}"/>
                  </c:ext>
                </c:extLst>
              </c15:ser>
            </c15:filteredBarSeries>
            <c15:filteredBarSeries>
              <c15:ser>
                <c:idx val="25"/>
                <c:order val="51"/>
                <c:tx>
                  <c:strRef>
                    <c:extLst xmlns:c15="http://schemas.microsoft.com/office/drawing/2012/chart">
                      <c:ext xmlns:c15="http://schemas.microsoft.com/office/drawing/2012/chart" uri="{02D57815-91ED-43cb-92C2-25804820EDAC}">
                        <c15:formulaRef>
                          <c15:sqref>'Financial calculations'!$T$273</c15:sqref>
                        </c15:formulaRef>
                      </c:ext>
                    </c:extLst>
                    <c:strCache>
                      <c:ptCount val="1"/>
                      <c:pt idx="0">
                        <c:v>Patent 18: Business-area profits with the patent technology</c:v>
                      </c:pt>
                    </c:strCache>
                  </c:strRef>
                </c:tx>
                <c:spPr>
                  <a:solidFill>
                    <a:schemeClr val="accent2">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calculations'!$T$274:$T$283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3-D1CA-4E16-B05C-747BABDFF328}"/>
                  </c:ext>
                </c:extLst>
              </c15:ser>
            </c15:filteredBarSeries>
            <c15:filteredBarSeries>
              <c15:ser>
                <c:idx val="67"/>
                <c:order val="52"/>
                <c:tx>
                  <c:strRef>
                    <c:extLst xmlns:c15="http://schemas.microsoft.com/office/drawing/2012/chart">
                      <c:ext xmlns:c15="http://schemas.microsoft.com/office/drawing/2012/chart" uri="{02D57815-91ED-43cb-92C2-25804820EDAC}">
                        <c15:formulaRef>
                          <c15:sqref>'Financial calculations'!$T$188</c15:sqref>
                        </c15:formulaRef>
                      </c:ext>
                    </c:extLst>
                    <c:strCache>
                      <c:ptCount val="1"/>
                      <c:pt idx="0">
                        <c:v>Patent 18: Business-area profits without the patent technology</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calculations'!$T$189:$T$198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4-D1CA-4E16-B05C-747BABDFF328}"/>
                  </c:ext>
                </c:extLst>
              </c15:ser>
            </c15:filteredBarSeries>
            <c15:filteredBarSeries>
              <c15:ser>
                <c:idx val="26"/>
                <c:order val="54"/>
                <c:tx>
                  <c:strRef>
                    <c:extLst xmlns:c15="http://schemas.microsoft.com/office/drawing/2012/chart">
                      <c:ext xmlns:c15="http://schemas.microsoft.com/office/drawing/2012/chart" uri="{02D57815-91ED-43cb-92C2-25804820EDAC}">
                        <c15:formulaRef>
                          <c15:sqref>'Financial calculations'!$U$273</c15:sqref>
                        </c15:formulaRef>
                      </c:ext>
                    </c:extLst>
                    <c:strCache>
                      <c:ptCount val="1"/>
                      <c:pt idx="0">
                        <c:v>Patent 19: Business-area profits with the patent technology</c:v>
                      </c:pt>
                    </c:strCache>
                  </c:strRef>
                </c:tx>
                <c:spPr>
                  <a:solidFill>
                    <a:schemeClr val="accent3">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calculations'!$U$274:$U$283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6-D1CA-4E16-B05C-747BABDFF328}"/>
                  </c:ext>
                </c:extLst>
              </c15:ser>
            </c15:filteredBarSeries>
            <c15:filteredBarSeries>
              <c15:ser>
                <c:idx val="68"/>
                <c:order val="55"/>
                <c:tx>
                  <c:strRef>
                    <c:extLst xmlns:c15="http://schemas.microsoft.com/office/drawing/2012/chart">
                      <c:ext xmlns:c15="http://schemas.microsoft.com/office/drawing/2012/chart" uri="{02D57815-91ED-43cb-92C2-25804820EDAC}">
                        <c15:formulaRef>
                          <c15:sqref>'Financial calculations'!$U$188</c15:sqref>
                        </c15:formulaRef>
                      </c:ext>
                    </c:extLst>
                    <c:strCache>
                      <c:ptCount val="1"/>
                      <c:pt idx="0">
                        <c:v>Patent 19: Business-area profits without the patent technology</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calculations'!$U$189:$U$198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7-D1CA-4E16-B05C-747BABDFF328}"/>
                  </c:ext>
                </c:extLst>
              </c15:ser>
            </c15:filteredBarSeries>
            <c15:filteredBarSeries>
              <c15:ser>
                <c:idx val="27"/>
                <c:order val="57"/>
                <c:tx>
                  <c:strRef>
                    <c:extLst xmlns:c15="http://schemas.microsoft.com/office/drawing/2012/chart">
                      <c:ext xmlns:c15="http://schemas.microsoft.com/office/drawing/2012/chart" uri="{02D57815-91ED-43cb-92C2-25804820EDAC}">
                        <c15:formulaRef>
                          <c15:sqref>'Financial calculations'!$V$273</c15:sqref>
                        </c15:formulaRef>
                      </c:ext>
                    </c:extLst>
                    <c:strCache>
                      <c:ptCount val="1"/>
                      <c:pt idx="0">
                        <c:v>Patent 20: Business-area profits with the patent technology</c:v>
                      </c:pt>
                    </c:strCache>
                  </c:strRef>
                </c:tx>
                <c:spPr>
                  <a:solidFill>
                    <a:schemeClr val="accent4">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calculations'!$V$274:$V$283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9-D1CA-4E16-B05C-747BABDFF328}"/>
                  </c:ext>
                </c:extLst>
              </c15:ser>
            </c15:filteredBarSeries>
            <c15:filteredBarSeries>
              <c15:ser>
                <c:idx val="69"/>
                <c:order val="58"/>
                <c:tx>
                  <c:strRef>
                    <c:extLst xmlns:c15="http://schemas.microsoft.com/office/drawing/2012/chart">
                      <c:ext xmlns:c15="http://schemas.microsoft.com/office/drawing/2012/chart" uri="{02D57815-91ED-43cb-92C2-25804820EDAC}">
                        <c15:formulaRef>
                          <c15:sqref>'Financial calculations'!$V$188</c15:sqref>
                        </c15:formulaRef>
                      </c:ext>
                    </c:extLst>
                    <c:strCache>
                      <c:ptCount val="1"/>
                      <c:pt idx="0">
                        <c:v>Patent 20: Business-area profits without the patent technology</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calculations'!$V$189:$V$198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A-D1CA-4E16-B05C-747BABDFF328}"/>
                  </c:ext>
                </c:extLst>
              </c15:ser>
            </c15:filteredBarSeries>
            <c15:filteredBarSeries>
              <c15:ser>
                <c:idx val="28"/>
                <c:order val="60"/>
                <c:tx>
                  <c:strRef>
                    <c:extLst xmlns:c15="http://schemas.microsoft.com/office/drawing/2012/chart">
                      <c:ext xmlns:c15="http://schemas.microsoft.com/office/drawing/2012/chart" uri="{02D57815-91ED-43cb-92C2-25804820EDAC}">
                        <c15:formulaRef>
                          <c15:sqref>'Financial calculations'!$W$273</c15:sqref>
                        </c15:formulaRef>
                      </c:ext>
                    </c:extLst>
                    <c:strCache>
                      <c:ptCount val="1"/>
                      <c:pt idx="0">
                        <c:v>Patent 21: Business-area profits with the patent technology</c:v>
                      </c:pt>
                    </c:strCache>
                  </c:strRef>
                </c:tx>
                <c:spPr>
                  <a:solidFill>
                    <a:schemeClr val="accent5">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calculations'!$W$274:$W$283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C-D1CA-4E16-B05C-747BABDFF328}"/>
                  </c:ext>
                </c:extLst>
              </c15:ser>
            </c15:filteredBarSeries>
            <c15:filteredBarSeries>
              <c15:ser>
                <c:idx val="70"/>
                <c:order val="61"/>
                <c:tx>
                  <c:strRef>
                    <c:extLst xmlns:c15="http://schemas.microsoft.com/office/drawing/2012/chart">
                      <c:ext xmlns:c15="http://schemas.microsoft.com/office/drawing/2012/chart" uri="{02D57815-91ED-43cb-92C2-25804820EDAC}">
                        <c15:formulaRef>
                          <c15:sqref>'Financial calculations'!$W$188</c15:sqref>
                        </c15:formulaRef>
                      </c:ext>
                    </c:extLst>
                    <c:strCache>
                      <c:ptCount val="1"/>
                      <c:pt idx="0">
                        <c:v>Patent 21: Business-area profits without the patent technology</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calculations'!$W$189:$W$198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D-D1CA-4E16-B05C-747BABDFF328}"/>
                  </c:ext>
                </c:extLst>
              </c15:ser>
            </c15:filteredBarSeries>
            <c15:filteredBarSeries>
              <c15:ser>
                <c:idx val="29"/>
                <c:order val="63"/>
                <c:tx>
                  <c:strRef>
                    <c:extLst xmlns:c15="http://schemas.microsoft.com/office/drawing/2012/chart">
                      <c:ext xmlns:c15="http://schemas.microsoft.com/office/drawing/2012/chart" uri="{02D57815-91ED-43cb-92C2-25804820EDAC}">
                        <c15:formulaRef>
                          <c15:sqref>'Financial calculations'!$X$273</c15:sqref>
                        </c15:formulaRef>
                      </c:ext>
                    </c:extLst>
                    <c:strCache>
                      <c:ptCount val="1"/>
                      <c:pt idx="0">
                        <c:v>Patent 22: Business-area profits with the patent technology</c:v>
                      </c:pt>
                    </c:strCache>
                  </c:strRef>
                </c:tx>
                <c:spPr>
                  <a:solidFill>
                    <a:schemeClr val="accent6">
                      <a:lumMod val="60000"/>
                      <a:lumOff val="4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calculations'!$X$274:$X$283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3F-D1CA-4E16-B05C-747BABDFF328}"/>
                  </c:ext>
                </c:extLst>
              </c15:ser>
            </c15:filteredBarSeries>
            <c15:filteredBarSeries>
              <c15:ser>
                <c:idx val="71"/>
                <c:order val="64"/>
                <c:tx>
                  <c:strRef>
                    <c:extLst xmlns:c15="http://schemas.microsoft.com/office/drawing/2012/chart">
                      <c:ext xmlns:c15="http://schemas.microsoft.com/office/drawing/2012/chart" uri="{02D57815-91ED-43cb-92C2-25804820EDAC}">
                        <c15:formulaRef>
                          <c15:sqref>'Financial calculations'!$X$188</c15:sqref>
                        </c15:formulaRef>
                      </c:ext>
                    </c:extLst>
                    <c:strCache>
                      <c:ptCount val="1"/>
                      <c:pt idx="0">
                        <c:v>Patent 22: Business-area profits without the patent technology</c:v>
                      </c:pt>
                    </c:strCache>
                  </c:strRef>
                </c:tx>
                <c:spPr>
                  <a:solidFill>
                    <a:schemeClr val="accent6">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calculations'!$X$189:$X$198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40-D1CA-4E16-B05C-747BABDFF328}"/>
                  </c:ext>
                </c:extLst>
              </c15:ser>
            </c15:filteredBarSeries>
            <c15:filteredBarSeries>
              <c15:ser>
                <c:idx val="30"/>
                <c:order val="66"/>
                <c:tx>
                  <c:strRef>
                    <c:extLst xmlns:c15="http://schemas.microsoft.com/office/drawing/2012/chart">
                      <c:ext xmlns:c15="http://schemas.microsoft.com/office/drawing/2012/chart" uri="{02D57815-91ED-43cb-92C2-25804820EDAC}">
                        <c15:formulaRef>
                          <c15:sqref>'Financial calculations'!$Y$273</c15:sqref>
                        </c15:formulaRef>
                      </c:ext>
                    </c:extLst>
                    <c:strCache>
                      <c:ptCount val="1"/>
                      <c:pt idx="0">
                        <c:v>Patent 23: Business-area profits with the patent technology</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calculations'!$Y$274:$Y$283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42-D1CA-4E16-B05C-747BABDFF328}"/>
                  </c:ext>
                </c:extLst>
              </c15:ser>
            </c15:filteredBarSeries>
            <c15:filteredBarSeries>
              <c15:ser>
                <c:idx val="72"/>
                <c:order val="67"/>
                <c:tx>
                  <c:strRef>
                    <c:extLst xmlns:c15="http://schemas.microsoft.com/office/drawing/2012/chart">
                      <c:ext xmlns:c15="http://schemas.microsoft.com/office/drawing/2012/chart" uri="{02D57815-91ED-43cb-92C2-25804820EDAC}">
                        <c15:formulaRef>
                          <c15:sqref>'Financial calculations'!$Y$188</c15:sqref>
                        </c15:formulaRef>
                      </c:ext>
                    </c:extLst>
                    <c:strCache>
                      <c:ptCount val="1"/>
                      <c:pt idx="0">
                        <c:v>Patent 23: Business-area profits without the patent technology</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calculations'!$Y$189:$Y$198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43-D1CA-4E16-B05C-747BABDFF328}"/>
                  </c:ext>
                </c:extLst>
              </c15:ser>
            </c15:filteredBarSeries>
            <c15:filteredBarSeries>
              <c15:ser>
                <c:idx val="31"/>
                <c:order val="69"/>
                <c:tx>
                  <c:strRef>
                    <c:extLst xmlns:c15="http://schemas.microsoft.com/office/drawing/2012/chart">
                      <c:ext xmlns:c15="http://schemas.microsoft.com/office/drawing/2012/chart" uri="{02D57815-91ED-43cb-92C2-25804820EDAC}">
                        <c15:formulaRef>
                          <c15:sqref>'Financial calculations'!$Z$273</c15:sqref>
                        </c15:formulaRef>
                      </c:ext>
                    </c:extLst>
                    <c:strCache>
                      <c:ptCount val="1"/>
                      <c:pt idx="0">
                        <c:v>Patent 24: Business-area profits with the patent technology</c:v>
                      </c:pt>
                    </c:strCache>
                  </c:strRef>
                </c:tx>
                <c:spPr>
                  <a:solidFill>
                    <a:schemeClr val="accent2">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calculations'!$Z$274:$Z$283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45-D1CA-4E16-B05C-747BABDFF328}"/>
                  </c:ext>
                </c:extLst>
              </c15:ser>
            </c15:filteredBarSeries>
            <c15:filteredBarSeries>
              <c15:ser>
                <c:idx val="73"/>
                <c:order val="70"/>
                <c:tx>
                  <c:strRef>
                    <c:extLst xmlns:c15="http://schemas.microsoft.com/office/drawing/2012/chart">
                      <c:ext xmlns:c15="http://schemas.microsoft.com/office/drawing/2012/chart" uri="{02D57815-91ED-43cb-92C2-25804820EDAC}">
                        <c15:formulaRef>
                          <c15:sqref>'Financial calculations'!$Z$188</c15:sqref>
                        </c15:formulaRef>
                      </c:ext>
                    </c:extLst>
                    <c:strCache>
                      <c:ptCount val="1"/>
                      <c:pt idx="0">
                        <c:v>Patent 24: Business-area profits without the patent technology</c:v>
                      </c:pt>
                    </c:strCache>
                  </c:strRef>
                </c:tx>
                <c:spPr>
                  <a:solidFill>
                    <a:schemeClr val="accent2">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calculations'!$Z$189:$Z$198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46-D1CA-4E16-B05C-747BABDFF328}"/>
                  </c:ext>
                </c:extLst>
              </c15:ser>
            </c15:filteredBarSeries>
            <c15:filteredBarSeries>
              <c15:ser>
                <c:idx val="32"/>
                <c:order val="72"/>
                <c:tx>
                  <c:strRef>
                    <c:extLst xmlns:c15="http://schemas.microsoft.com/office/drawing/2012/chart">
                      <c:ext xmlns:c15="http://schemas.microsoft.com/office/drawing/2012/chart" uri="{02D57815-91ED-43cb-92C2-25804820EDAC}">
                        <c15:formulaRef>
                          <c15:sqref>'Financial calculations'!$AA$273</c15:sqref>
                        </c15:formulaRef>
                      </c:ext>
                    </c:extLst>
                    <c:strCache>
                      <c:ptCount val="1"/>
                      <c:pt idx="0">
                        <c:v>Patent 25: Business-area profits with the patent technology</c:v>
                      </c:pt>
                    </c:strCache>
                  </c:strRef>
                </c:tx>
                <c:spPr>
                  <a:solidFill>
                    <a:schemeClr val="accent3">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calculations'!$AA$274:$AA$283</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48-D1CA-4E16-B05C-747BABDFF328}"/>
                  </c:ext>
                </c:extLst>
              </c15:ser>
            </c15:filteredBarSeries>
            <c15:filteredBarSeries>
              <c15:ser>
                <c:idx val="74"/>
                <c:order val="73"/>
                <c:tx>
                  <c:strRef>
                    <c:extLst xmlns:c15="http://schemas.microsoft.com/office/drawing/2012/chart">
                      <c:ext xmlns:c15="http://schemas.microsoft.com/office/drawing/2012/chart" uri="{02D57815-91ED-43cb-92C2-25804820EDAC}">
                        <c15:formulaRef>
                          <c15:sqref>'Financial calculations'!$AA$188</c15:sqref>
                        </c15:formulaRef>
                      </c:ext>
                    </c:extLst>
                    <c:strCache>
                      <c:ptCount val="1"/>
                      <c:pt idx="0">
                        <c:v>Patent 25: Business-area profits without the patent technology</c:v>
                      </c:pt>
                    </c:strCache>
                  </c:strRef>
                </c:tx>
                <c:spPr>
                  <a:solidFill>
                    <a:schemeClr val="accent3">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calculations'!$AA$189:$AA$198</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49-D1CA-4E16-B05C-747BABDFF328}"/>
                  </c:ext>
                </c:extLst>
              </c15:ser>
            </c15:filteredBarSeries>
          </c:ext>
        </c:extLst>
      </c:barChart>
      <c:lineChart>
        <c:grouping val="standard"/>
        <c:varyColors val="0"/>
        <c:ser>
          <c:idx val="1"/>
          <c:order val="2"/>
          <c:tx>
            <c:strRef>
              <c:f>'Financial calculations'!$C$261</c:f>
              <c:strCache>
                <c:ptCount val="1"/>
                <c:pt idx="0">
                  <c:v>Patent 1: Foreseeable profits for the patent technology</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'Financial calculations'!$B$262:$B$271</c:f>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f>'Financial calculations'!$C$262:$C$271</c:f>
              <c:numCache>
                <c:formatCode>#,##0.00</c:formatCode>
                <c:ptCount val="10"/>
                <c:pt idx="0">
                  <c:v>-5670</c:v>
                </c:pt>
                <c:pt idx="1">
                  <c:v>-5670</c:v>
                </c:pt>
                <c:pt idx="2">
                  <c:v>4351.6150003124985</c:v>
                </c:pt>
                <c:pt idx="3">
                  <c:v>10152.35557426406</c:v>
                </c:pt>
                <c:pt idx="4">
                  <c:v>11865.174230167346</c:v>
                </c:pt>
                <c:pt idx="5">
                  <c:v>13896.179500079907</c:v>
                </c:pt>
                <c:pt idx="6">
                  <c:v>8156.4284783209032</c:v>
                </c:pt>
                <c:pt idx="7">
                  <c:v>0</c:v>
                </c:pt>
                <c:pt idx="8">
                  <c:v>0</c:v>
                </c:pt>
                <c:pt idx="9">
                  <c:v>0</c:v>
                </c:pt>
              </c:numCache>
            </c:numRef>
          </c:val>
          <c:smooth val="0"/>
          <c:extLst>
            <c:ext xmlns:c16="http://schemas.microsoft.com/office/drawing/2014/chart" uri="{C3380CC4-5D6E-409C-BE32-E72D297353CC}">
              <c16:uniqueId val="{00000002-D1CA-4E16-B05C-747BABDFF328}"/>
            </c:ext>
          </c:extLst>
        </c:ser>
        <c:dLbls>
          <c:showLegendKey val="0"/>
          <c:showVal val="0"/>
          <c:showCatName val="0"/>
          <c:showSerName val="0"/>
          <c:showPercent val="0"/>
          <c:showBubbleSize val="0"/>
        </c:dLbls>
        <c:marker val="1"/>
        <c:smooth val="0"/>
        <c:axId val="615388632"/>
        <c:axId val="615388304"/>
        <c:extLst>
          <c:ext xmlns:c15="http://schemas.microsoft.com/office/drawing/2012/chart" uri="{02D57815-91ED-43cb-92C2-25804820EDAC}">
            <c15:filteredLineSeries>
              <c15:ser>
                <c:idx val="4"/>
                <c:order val="5"/>
                <c:tx>
                  <c:strRef>
                    <c:extLst>
                      <c:ext uri="{02D57815-91ED-43cb-92C2-25804820EDAC}">
                        <c15:formulaRef>
                          <c15:sqref>'Financial calculations'!$D$261</c15:sqref>
                        </c15:formulaRef>
                      </c:ext>
                    </c:extLst>
                    <c:strCache>
                      <c:ptCount val="1"/>
                      <c:pt idx="0">
                        <c:v>Patent 2: Foreseeable profits for the patent technology</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c:ex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c:ext uri="{02D57815-91ED-43cb-92C2-25804820EDAC}">
                        <c15:formulaRef>
                          <c15:sqref>'Financial calculations'!$D$262:$D$271</c15:sqref>
                        </c15:formulaRef>
                      </c:ext>
                    </c:extLst>
                    <c:numCache>
                      <c:formatCode>#,##0.00</c:formatCode>
                      <c:ptCount val="10"/>
                      <c:pt idx="0">
                        <c:v>1783.5000000000005</c:v>
                      </c:pt>
                      <c:pt idx="1">
                        <c:v>1244.20265625</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5-D1CA-4E16-B05C-747BABDFF328}"/>
                  </c:ext>
                </c:extLst>
              </c15:ser>
            </c15:filteredLineSeries>
            <c15:filteredLineSeries>
              <c15:ser>
                <c:idx val="7"/>
                <c:order val="8"/>
                <c:tx>
                  <c:strRef>
                    <c:extLst xmlns:c15="http://schemas.microsoft.com/office/drawing/2012/chart">
                      <c:ext xmlns:c15="http://schemas.microsoft.com/office/drawing/2012/chart" uri="{02D57815-91ED-43cb-92C2-25804820EDAC}">
                        <c15:formulaRef>
                          <c15:sqref>'Financial calculations'!$E$261</c15:sqref>
                        </c15:formulaRef>
                      </c:ext>
                    </c:extLst>
                    <c:strCache>
                      <c:ptCount val="1"/>
                      <c:pt idx="0">
                        <c:v>Patent 3: Foreseeable profits for the patent technology</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calculations'!$E$262:$E$271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8-D1CA-4E16-B05C-747BABDFF328}"/>
                  </c:ext>
                </c:extLst>
              </c15:ser>
            </c15:filteredLineSeries>
            <c15:filteredLineSeries>
              <c15:ser>
                <c:idx val="10"/>
                <c:order val="11"/>
                <c:tx>
                  <c:strRef>
                    <c:extLst xmlns:c15="http://schemas.microsoft.com/office/drawing/2012/chart">
                      <c:ext xmlns:c15="http://schemas.microsoft.com/office/drawing/2012/chart" uri="{02D57815-91ED-43cb-92C2-25804820EDAC}">
                        <c15:formulaRef>
                          <c15:sqref>'Financial calculations'!$F$261</c15:sqref>
                        </c15:formulaRef>
                      </c:ext>
                    </c:extLst>
                    <c:strCache>
                      <c:ptCount val="1"/>
                      <c:pt idx="0">
                        <c:v>Patent 4: Foreseeable profits for the patent technology</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calculations'!$F$262:$F$271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B-D1CA-4E16-B05C-747BABDFF328}"/>
                  </c:ext>
                </c:extLst>
              </c15:ser>
            </c15:filteredLineSeries>
            <c15:filteredLineSeries>
              <c15:ser>
                <c:idx val="33"/>
                <c:order val="14"/>
                <c:tx>
                  <c:strRef>
                    <c:extLst xmlns:c15="http://schemas.microsoft.com/office/drawing/2012/chart">
                      <c:ext xmlns:c15="http://schemas.microsoft.com/office/drawing/2012/chart" uri="{02D57815-91ED-43cb-92C2-25804820EDAC}">
                        <c15:formulaRef>
                          <c15:sqref>'Financial calculations'!$G$261</c15:sqref>
                        </c15:formulaRef>
                      </c:ext>
                    </c:extLst>
                    <c:strCache>
                      <c:ptCount val="1"/>
                      <c:pt idx="0">
                        <c:v>Patent 5: Foreseeable profits for the patent technology</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calculations'!$G$262:$G$271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E-D1CA-4E16-B05C-747BABDFF328}"/>
                  </c:ext>
                </c:extLst>
              </c15:ser>
            </c15:filteredLineSeries>
            <c15:filteredLineSeries>
              <c15:ser>
                <c:idx val="34"/>
                <c:order val="17"/>
                <c:tx>
                  <c:strRef>
                    <c:extLst xmlns:c15="http://schemas.microsoft.com/office/drawing/2012/chart">
                      <c:ext xmlns:c15="http://schemas.microsoft.com/office/drawing/2012/chart" uri="{02D57815-91ED-43cb-92C2-25804820EDAC}">
                        <c15:formulaRef>
                          <c15:sqref>'Financial calculations'!$H$261</c15:sqref>
                        </c15:formulaRef>
                      </c:ext>
                    </c:extLst>
                    <c:strCache>
                      <c:ptCount val="1"/>
                      <c:pt idx="0">
                        <c:v>Patent 6: Foreseeable profits for the patent technology</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calculations'!$H$262:$H$271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11-D1CA-4E16-B05C-747BABDFF328}"/>
                  </c:ext>
                </c:extLst>
              </c15:ser>
            </c15:filteredLineSeries>
            <c15:filteredLineSeries>
              <c15:ser>
                <c:idx val="35"/>
                <c:order val="20"/>
                <c:tx>
                  <c:strRef>
                    <c:extLst xmlns:c15="http://schemas.microsoft.com/office/drawing/2012/chart">
                      <c:ext xmlns:c15="http://schemas.microsoft.com/office/drawing/2012/chart" uri="{02D57815-91ED-43cb-92C2-25804820EDAC}">
                        <c15:formulaRef>
                          <c15:sqref>'Financial calculations'!$I$261</c15:sqref>
                        </c15:formulaRef>
                      </c:ext>
                    </c:extLst>
                    <c:strCache>
                      <c:ptCount val="1"/>
                      <c:pt idx="0">
                        <c:v>Patent 7: Foreseeable profits for the patent technology</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calculations'!$I$262:$I$271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14-D1CA-4E16-B05C-747BABDFF328}"/>
                  </c:ext>
                </c:extLst>
              </c15:ser>
            </c15:filteredLineSeries>
            <c15:filteredLineSeries>
              <c15:ser>
                <c:idx val="36"/>
                <c:order val="23"/>
                <c:tx>
                  <c:strRef>
                    <c:extLst xmlns:c15="http://schemas.microsoft.com/office/drawing/2012/chart">
                      <c:ext xmlns:c15="http://schemas.microsoft.com/office/drawing/2012/chart" uri="{02D57815-91ED-43cb-92C2-25804820EDAC}">
                        <c15:formulaRef>
                          <c15:sqref>'Financial calculations'!$J$261</c15:sqref>
                        </c15:formulaRef>
                      </c:ext>
                    </c:extLst>
                    <c:strCache>
                      <c:ptCount val="1"/>
                      <c:pt idx="0">
                        <c:v>Patent 8: Foreseeable profits for the patent technology</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calculations'!$J$262:$J$271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17-D1CA-4E16-B05C-747BABDFF328}"/>
                  </c:ext>
                </c:extLst>
              </c15:ser>
            </c15:filteredLineSeries>
            <c15:filteredLineSeries>
              <c15:ser>
                <c:idx val="37"/>
                <c:order val="26"/>
                <c:tx>
                  <c:strRef>
                    <c:extLst xmlns:c15="http://schemas.microsoft.com/office/drawing/2012/chart">
                      <c:ext xmlns:c15="http://schemas.microsoft.com/office/drawing/2012/chart" uri="{02D57815-91ED-43cb-92C2-25804820EDAC}">
                        <c15:formulaRef>
                          <c15:sqref>'Financial calculations'!$K$261</c15:sqref>
                        </c15:formulaRef>
                      </c:ext>
                    </c:extLst>
                    <c:strCache>
                      <c:ptCount val="1"/>
                      <c:pt idx="0">
                        <c:v>Patent 9: Foreseeable profits for the patent technology</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calculations'!$K$262:$K$271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1A-D1CA-4E16-B05C-747BABDFF328}"/>
                  </c:ext>
                </c:extLst>
              </c15:ser>
            </c15:filteredLineSeries>
            <c15:filteredLineSeries>
              <c15:ser>
                <c:idx val="38"/>
                <c:order val="29"/>
                <c:tx>
                  <c:strRef>
                    <c:extLst xmlns:c15="http://schemas.microsoft.com/office/drawing/2012/chart">
                      <c:ext xmlns:c15="http://schemas.microsoft.com/office/drawing/2012/chart" uri="{02D57815-91ED-43cb-92C2-25804820EDAC}">
                        <c15:formulaRef>
                          <c15:sqref>'Financial calculations'!$L$261</c15:sqref>
                        </c15:formulaRef>
                      </c:ext>
                    </c:extLst>
                    <c:strCache>
                      <c:ptCount val="1"/>
                      <c:pt idx="0">
                        <c:v>Patent 10: Foreseeable profits for the patent technology</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calculations'!$L$262:$L$271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1D-D1CA-4E16-B05C-747BABDFF328}"/>
                  </c:ext>
                </c:extLst>
              </c15:ser>
            </c15:filteredLineSeries>
            <c15:filteredLineSeries>
              <c15:ser>
                <c:idx val="39"/>
                <c:order val="32"/>
                <c:tx>
                  <c:strRef>
                    <c:extLst xmlns:c15="http://schemas.microsoft.com/office/drawing/2012/chart">
                      <c:ext xmlns:c15="http://schemas.microsoft.com/office/drawing/2012/chart" uri="{02D57815-91ED-43cb-92C2-25804820EDAC}">
                        <c15:formulaRef>
                          <c15:sqref>'Financial calculations'!$M$261</c15:sqref>
                        </c15:formulaRef>
                      </c:ext>
                    </c:extLst>
                    <c:strCache>
                      <c:ptCount val="1"/>
                      <c:pt idx="0">
                        <c:v>Patent 11: Foreseeable profits for the patent technology</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calculations'!$M$262:$M$271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20-D1CA-4E16-B05C-747BABDFF328}"/>
                  </c:ext>
                </c:extLst>
              </c15:ser>
            </c15:filteredLineSeries>
            <c15:filteredLineSeries>
              <c15:ser>
                <c:idx val="40"/>
                <c:order val="35"/>
                <c:tx>
                  <c:strRef>
                    <c:extLst xmlns:c15="http://schemas.microsoft.com/office/drawing/2012/chart">
                      <c:ext xmlns:c15="http://schemas.microsoft.com/office/drawing/2012/chart" uri="{02D57815-91ED-43cb-92C2-25804820EDAC}">
                        <c15:formulaRef>
                          <c15:sqref>'Financial calculations'!$N$261</c15:sqref>
                        </c15:formulaRef>
                      </c:ext>
                    </c:extLst>
                    <c:strCache>
                      <c:ptCount val="1"/>
                      <c:pt idx="0">
                        <c:v>Patent 12: Foreseeable profits for the patent technology</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calculations'!$N$262:$N$271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23-D1CA-4E16-B05C-747BABDFF328}"/>
                  </c:ext>
                </c:extLst>
              </c15:ser>
            </c15:filteredLineSeries>
            <c15:filteredLineSeries>
              <c15:ser>
                <c:idx val="41"/>
                <c:order val="38"/>
                <c:tx>
                  <c:strRef>
                    <c:extLst xmlns:c15="http://schemas.microsoft.com/office/drawing/2012/chart">
                      <c:ext xmlns:c15="http://schemas.microsoft.com/office/drawing/2012/chart" uri="{02D57815-91ED-43cb-92C2-25804820EDAC}">
                        <c15:formulaRef>
                          <c15:sqref>'Financial calculations'!$O$261</c15:sqref>
                        </c15:formulaRef>
                      </c:ext>
                    </c:extLst>
                    <c:strCache>
                      <c:ptCount val="1"/>
                      <c:pt idx="0">
                        <c:v>Patent 13: Foreseeable profits for the patent technology</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calculations'!$O$262:$O$271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26-D1CA-4E16-B05C-747BABDFF328}"/>
                  </c:ext>
                </c:extLst>
              </c15:ser>
            </c15:filteredLineSeries>
            <c15:filteredLineSeries>
              <c15:ser>
                <c:idx val="42"/>
                <c:order val="41"/>
                <c:tx>
                  <c:strRef>
                    <c:extLst xmlns:c15="http://schemas.microsoft.com/office/drawing/2012/chart">
                      <c:ext xmlns:c15="http://schemas.microsoft.com/office/drawing/2012/chart" uri="{02D57815-91ED-43cb-92C2-25804820EDAC}">
                        <c15:formulaRef>
                          <c15:sqref>'Financial calculations'!$P$261</c15:sqref>
                        </c15:formulaRef>
                      </c:ext>
                    </c:extLst>
                    <c:strCache>
                      <c:ptCount val="1"/>
                      <c:pt idx="0">
                        <c:v>Patent 14: Foreseeable profits for the patent technology</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calculations'!$P$262:$P$271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29-D1CA-4E16-B05C-747BABDFF328}"/>
                  </c:ext>
                </c:extLst>
              </c15:ser>
            </c15:filteredLineSeries>
            <c15:filteredLineSeries>
              <c15:ser>
                <c:idx val="43"/>
                <c:order val="44"/>
                <c:tx>
                  <c:strRef>
                    <c:extLst xmlns:c15="http://schemas.microsoft.com/office/drawing/2012/chart">
                      <c:ext xmlns:c15="http://schemas.microsoft.com/office/drawing/2012/chart" uri="{02D57815-91ED-43cb-92C2-25804820EDAC}">
                        <c15:formulaRef>
                          <c15:sqref>'Financial calculations'!$Q$261</c15:sqref>
                        </c15:formulaRef>
                      </c:ext>
                    </c:extLst>
                    <c:strCache>
                      <c:ptCount val="1"/>
                      <c:pt idx="0">
                        <c:v>Patent 15: Foreseeable profits for the patent technology</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calculations'!$Q$262:$Q$271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2C-D1CA-4E16-B05C-747BABDFF328}"/>
                  </c:ext>
                </c:extLst>
              </c15:ser>
            </c15:filteredLineSeries>
            <c15:filteredLineSeries>
              <c15:ser>
                <c:idx val="44"/>
                <c:order val="47"/>
                <c:tx>
                  <c:strRef>
                    <c:extLst xmlns:c15="http://schemas.microsoft.com/office/drawing/2012/chart">
                      <c:ext xmlns:c15="http://schemas.microsoft.com/office/drawing/2012/chart" uri="{02D57815-91ED-43cb-92C2-25804820EDAC}">
                        <c15:formulaRef>
                          <c15:sqref>'Financial calculations'!$R$261</c15:sqref>
                        </c15:formulaRef>
                      </c:ext>
                    </c:extLst>
                    <c:strCache>
                      <c:ptCount val="1"/>
                      <c:pt idx="0">
                        <c:v>Patent 16: Foreseeable profits for the patent technology</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calculations'!$R$262:$R$271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2F-D1CA-4E16-B05C-747BABDFF328}"/>
                  </c:ext>
                </c:extLst>
              </c15:ser>
            </c15:filteredLineSeries>
            <c15:filteredLineSeries>
              <c15:ser>
                <c:idx val="45"/>
                <c:order val="50"/>
                <c:tx>
                  <c:strRef>
                    <c:extLst xmlns:c15="http://schemas.microsoft.com/office/drawing/2012/chart">
                      <c:ext xmlns:c15="http://schemas.microsoft.com/office/drawing/2012/chart" uri="{02D57815-91ED-43cb-92C2-25804820EDAC}">
                        <c15:formulaRef>
                          <c15:sqref>'Financial calculations'!$S$261</c15:sqref>
                        </c15:formulaRef>
                      </c:ext>
                    </c:extLst>
                    <c:strCache>
                      <c:ptCount val="1"/>
                      <c:pt idx="0">
                        <c:v>Patent 17: Foreseeable profits for the patent technology</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calculations'!$S$262:$S$271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32-D1CA-4E16-B05C-747BABDFF328}"/>
                  </c:ext>
                </c:extLst>
              </c15:ser>
            </c15:filteredLineSeries>
            <c15:filteredLineSeries>
              <c15:ser>
                <c:idx val="46"/>
                <c:order val="53"/>
                <c:tx>
                  <c:strRef>
                    <c:extLst xmlns:c15="http://schemas.microsoft.com/office/drawing/2012/chart">
                      <c:ext xmlns:c15="http://schemas.microsoft.com/office/drawing/2012/chart" uri="{02D57815-91ED-43cb-92C2-25804820EDAC}">
                        <c15:formulaRef>
                          <c15:sqref>'Financial calculations'!$T$261</c15:sqref>
                        </c15:formulaRef>
                      </c:ext>
                    </c:extLst>
                    <c:strCache>
                      <c:ptCount val="1"/>
                      <c:pt idx="0">
                        <c:v>Patent 18: Foreseeable profits for the patent technology</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calculations'!$T$262:$T$271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35-D1CA-4E16-B05C-747BABDFF328}"/>
                  </c:ext>
                </c:extLst>
              </c15:ser>
            </c15:filteredLineSeries>
            <c15:filteredLineSeries>
              <c15:ser>
                <c:idx val="47"/>
                <c:order val="56"/>
                <c:tx>
                  <c:strRef>
                    <c:extLst xmlns:c15="http://schemas.microsoft.com/office/drawing/2012/chart">
                      <c:ext xmlns:c15="http://schemas.microsoft.com/office/drawing/2012/chart" uri="{02D57815-91ED-43cb-92C2-25804820EDAC}">
                        <c15:formulaRef>
                          <c15:sqref>'Financial calculations'!$U$261</c15:sqref>
                        </c15:formulaRef>
                      </c:ext>
                    </c:extLst>
                    <c:strCache>
                      <c:ptCount val="1"/>
                      <c:pt idx="0">
                        <c:v>Patent 19: Foreseeable profits for the patent technology</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calculations'!$U$262:$U$271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38-D1CA-4E16-B05C-747BABDFF328}"/>
                  </c:ext>
                </c:extLst>
              </c15:ser>
            </c15:filteredLineSeries>
            <c15:filteredLineSeries>
              <c15:ser>
                <c:idx val="48"/>
                <c:order val="59"/>
                <c:tx>
                  <c:strRef>
                    <c:extLst xmlns:c15="http://schemas.microsoft.com/office/drawing/2012/chart">
                      <c:ext xmlns:c15="http://schemas.microsoft.com/office/drawing/2012/chart" uri="{02D57815-91ED-43cb-92C2-25804820EDAC}">
                        <c15:formulaRef>
                          <c15:sqref>'Financial calculations'!$V$261</c15:sqref>
                        </c15:formulaRef>
                      </c:ext>
                    </c:extLst>
                    <c:strCache>
                      <c:ptCount val="1"/>
                      <c:pt idx="0">
                        <c:v>Patent 20: Foreseeable profits for the patent technology</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calculations'!$V$262:$V$271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3B-D1CA-4E16-B05C-747BABDFF328}"/>
                  </c:ext>
                </c:extLst>
              </c15:ser>
            </c15:filteredLineSeries>
            <c15:filteredLineSeries>
              <c15:ser>
                <c:idx val="49"/>
                <c:order val="62"/>
                <c:tx>
                  <c:strRef>
                    <c:extLst xmlns:c15="http://schemas.microsoft.com/office/drawing/2012/chart">
                      <c:ext xmlns:c15="http://schemas.microsoft.com/office/drawing/2012/chart" uri="{02D57815-91ED-43cb-92C2-25804820EDAC}">
                        <c15:formulaRef>
                          <c15:sqref>'Financial calculations'!$W$261</c15:sqref>
                        </c15:formulaRef>
                      </c:ext>
                    </c:extLst>
                    <c:strCache>
                      <c:ptCount val="1"/>
                      <c:pt idx="0">
                        <c:v>Patent 21: Foreseeable profits for the patent technology</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calculations'!$W$262:$W$271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3E-D1CA-4E16-B05C-747BABDFF328}"/>
                  </c:ext>
                </c:extLst>
              </c15:ser>
            </c15:filteredLineSeries>
            <c15:filteredLineSeries>
              <c15:ser>
                <c:idx val="50"/>
                <c:order val="65"/>
                <c:tx>
                  <c:strRef>
                    <c:extLst xmlns:c15="http://schemas.microsoft.com/office/drawing/2012/chart">
                      <c:ext xmlns:c15="http://schemas.microsoft.com/office/drawing/2012/chart" uri="{02D57815-91ED-43cb-92C2-25804820EDAC}">
                        <c15:formulaRef>
                          <c15:sqref>'Financial calculations'!$X$261</c15:sqref>
                        </c15:formulaRef>
                      </c:ext>
                    </c:extLst>
                    <c:strCache>
                      <c:ptCount val="1"/>
                      <c:pt idx="0">
                        <c:v>Patent 22: Foreseeable profits for the patent technology</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calculations'!$X$262:$X$271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41-D1CA-4E16-B05C-747BABDFF328}"/>
                  </c:ext>
                </c:extLst>
              </c15:ser>
            </c15:filteredLineSeries>
            <c15:filteredLineSeries>
              <c15:ser>
                <c:idx val="51"/>
                <c:order val="68"/>
                <c:tx>
                  <c:strRef>
                    <c:extLst xmlns:c15="http://schemas.microsoft.com/office/drawing/2012/chart">
                      <c:ext xmlns:c15="http://schemas.microsoft.com/office/drawing/2012/chart" uri="{02D57815-91ED-43cb-92C2-25804820EDAC}">
                        <c15:formulaRef>
                          <c15:sqref>'Financial calculations'!$Y$261</c15:sqref>
                        </c15:formulaRef>
                      </c:ext>
                    </c:extLst>
                    <c:strCache>
                      <c:ptCount val="1"/>
                      <c:pt idx="0">
                        <c:v>Patent 23: Foreseeable profits for the patent technology</c:v>
                      </c:pt>
                    </c:strCache>
                  </c:strRef>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calculations'!$Y$262:$Y$271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44-D1CA-4E16-B05C-747BABDFF328}"/>
                  </c:ext>
                </c:extLst>
              </c15:ser>
            </c15:filteredLineSeries>
            <c15:filteredLineSeries>
              <c15:ser>
                <c:idx val="52"/>
                <c:order val="71"/>
                <c:tx>
                  <c:strRef>
                    <c:extLst xmlns:c15="http://schemas.microsoft.com/office/drawing/2012/chart">
                      <c:ext xmlns:c15="http://schemas.microsoft.com/office/drawing/2012/chart" uri="{02D57815-91ED-43cb-92C2-25804820EDAC}">
                        <c15:formulaRef>
                          <c15:sqref>'Financial calculations'!$Z$261</c15:sqref>
                        </c15:formulaRef>
                      </c:ext>
                    </c:extLst>
                    <c:strCache>
                      <c:ptCount val="1"/>
                      <c:pt idx="0">
                        <c:v>Patent 24: Foreseeable profits for the patent technology</c:v>
                      </c:pt>
                    </c:strCache>
                  </c:strRef>
                </c:tx>
                <c:spPr>
                  <a:ln w="28575" cap="rnd">
                    <a:solidFill>
                      <a:schemeClr val="accent5">
                        <a:lumMod val="50000"/>
                        <a:lumOff val="50000"/>
                      </a:schemeClr>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calculations'!$Z$262:$Z$271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47-D1CA-4E16-B05C-747BABDFF328}"/>
                  </c:ext>
                </c:extLst>
              </c15:ser>
            </c15:filteredLineSeries>
            <c15:filteredLineSeries>
              <c15:ser>
                <c:idx val="53"/>
                <c:order val="74"/>
                <c:tx>
                  <c:strRef>
                    <c:extLst xmlns:c15="http://schemas.microsoft.com/office/drawing/2012/chart">
                      <c:ext xmlns:c15="http://schemas.microsoft.com/office/drawing/2012/chart" uri="{02D57815-91ED-43cb-92C2-25804820EDAC}">
                        <c15:formulaRef>
                          <c15:sqref>'Financial calculations'!$AA$261</c15:sqref>
                        </c15:formulaRef>
                      </c:ext>
                    </c:extLst>
                    <c:strCache>
                      <c:ptCount val="1"/>
                      <c:pt idx="0">
                        <c:v>Patent 25: Foreseeable profits for the patent technology</c:v>
                      </c:pt>
                    </c:strCache>
                  </c:strRef>
                </c:tx>
                <c:spPr>
                  <a:ln w="28575" cap="rnd">
                    <a:solidFill>
                      <a:schemeClr val="accent6">
                        <a:lumMod val="50000"/>
                        <a:lumOff val="50000"/>
                      </a:schemeClr>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cat>
                  <c:strRef>
                    <c:extLst xmlns:c15="http://schemas.microsoft.com/office/drawing/2012/chart">
                      <c:ext xmlns:c15="http://schemas.microsoft.com/office/drawing/2012/chart" uri="{02D57815-91ED-43cb-92C2-25804820EDAC}">
                        <c15:formulaRef>
                          <c15:sqref>'Financial calculations'!$B$262:$B$271</c15:sqref>
                        </c15:formulaRef>
                      </c:ext>
                    </c:extLst>
                    <c:strCache>
                      <c:ptCount val="10"/>
                      <c:pt idx="0">
                        <c:v>Year 1</c:v>
                      </c:pt>
                      <c:pt idx="1">
                        <c:v>Year 2</c:v>
                      </c:pt>
                      <c:pt idx="2">
                        <c:v>Year 3</c:v>
                      </c:pt>
                      <c:pt idx="3">
                        <c:v>Year 4</c:v>
                      </c:pt>
                      <c:pt idx="4">
                        <c:v>Year 5</c:v>
                      </c:pt>
                      <c:pt idx="5">
                        <c:v>Year 6</c:v>
                      </c:pt>
                      <c:pt idx="6">
                        <c:v>Year 7</c:v>
                      </c:pt>
                      <c:pt idx="7">
                        <c:v>Year 8</c:v>
                      </c:pt>
                      <c:pt idx="8">
                        <c:v>Year 9</c:v>
                      </c:pt>
                      <c:pt idx="9">
                        <c:v>Year 10</c:v>
                      </c:pt>
                    </c:strCache>
                  </c:strRef>
                </c:cat>
                <c:val>
                  <c:numRef>
                    <c:extLst xmlns:c15="http://schemas.microsoft.com/office/drawing/2012/chart">
                      <c:ext xmlns:c15="http://schemas.microsoft.com/office/drawing/2012/chart" uri="{02D57815-91ED-43cb-92C2-25804820EDAC}">
                        <c15:formulaRef>
                          <c15:sqref>'Financial calculations'!$AA$262:$AA$271</c15:sqref>
                        </c15:formulaRef>
                      </c:ext>
                    </c:extLst>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4A-D1CA-4E16-B05C-747BABDFF328}"/>
                  </c:ext>
                </c:extLst>
              </c15:ser>
            </c15:filteredLineSeries>
          </c:ext>
        </c:extLst>
      </c:lineChart>
      <c:dateAx>
        <c:axId val="615388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388304"/>
        <c:crosses val="autoZero"/>
        <c:auto val="0"/>
        <c:lblOffset val="100"/>
        <c:baseTimeUnit val="days"/>
      </c:dateAx>
      <c:valAx>
        <c:axId val="615388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Profits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388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a:t>
            </a:r>
            <a:r>
              <a:rPr lang="en-GB" baseline="0"/>
              <a:t> of Net Present Value / points</a:t>
            </a:r>
            <a:endParaRPr lang="en-GB"/>
          </a:p>
        </c:rich>
      </c:tx>
      <c:layout>
        <c:manualLayout>
          <c:xMode val="edge"/>
          <c:yMode val="edge"/>
          <c:x val="0.27832858964322904"/>
          <c:y val="4.10023624786412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'Financial calculations'!$A$286</c:f>
              <c:strCache>
                <c:ptCount val="1"/>
                <c:pt idx="0">
                  <c:v>A. Legal status</c:v>
                </c:pt>
              </c:strCache>
            </c:strRef>
          </c:tx>
          <c:spPr>
            <a:solidFill>
              <a:schemeClr val="accent1"/>
            </a:solidFill>
            <a:ln>
              <a:noFill/>
            </a:ln>
            <a:effectLst/>
          </c:spPr>
          <c:invertIfNegative val="0"/>
          <c:cat>
            <c:strRef>
              <c:extLst>
                <c:ext xmlns:c15="http://schemas.microsoft.com/office/drawing/2012/chart" uri="{02D57815-91ED-43cb-92C2-25804820EDAC}">
                  <c15:fullRef>
                    <c15:sqref>'Financial calculations'!$B$285:$Z$285</c15:sqref>
                  </c15:fullRef>
                </c:ext>
              </c:extLst>
              <c:f>'Financial calculations'!$B$285:$C$285</c:f>
              <c:strCache>
                <c:ptCount val="2"/>
                <c:pt idx="0">
                  <c:v>Patent 1</c:v>
                </c:pt>
                <c:pt idx="1">
                  <c:v>Patent 2</c:v>
                </c:pt>
              </c:strCache>
            </c:strRef>
          </c:cat>
          <c:val>
            <c:numRef>
              <c:extLst>
                <c:ext xmlns:c15="http://schemas.microsoft.com/office/drawing/2012/chart" uri="{02D57815-91ED-43cb-92C2-25804820EDAC}">
                  <c15:fullRef>
                    <c15:sqref>'Financial calculations'!$B$286:$Z$286</c15:sqref>
                  </c15:fullRef>
                </c:ext>
              </c:extLst>
              <c:f>'Financial calculations'!$B$286:$C$286</c:f>
              <c:numCache>
                <c:formatCode>General</c:formatCode>
                <c:ptCount val="2"/>
                <c:pt idx="0">
                  <c:v>25</c:v>
                </c:pt>
                <c:pt idx="1">
                  <c:v>19</c:v>
                </c:pt>
              </c:numCache>
            </c:numRef>
          </c:val>
          <c:extLst>
            <c:ext xmlns:c16="http://schemas.microsoft.com/office/drawing/2014/chart" uri="{C3380CC4-5D6E-409C-BE32-E72D297353CC}">
              <c16:uniqueId val="{00000000-FF16-4AC0-9FEC-010BE43A8044}"/>
            </c:ext>
          </c:extLst>
        </c:ser>
        <c:ser>
          <c:idx val="1"/>
          <c:order val="1"/>
          <c:tx>
            <c:strRef>
              <c:f>'Financial calculations'!$A$287</c:f>
              <c:strCache>
                <c:ptCount val="1"/>
                <c:pt idx="0">
                  <c:v>B. Technology</c:v>
                </c:pt>
              </c:strCache>
            </c:strRef>
          </c:tx>
          <c:spPr>
            <a:solidFill>
              <a:schemeClr val="accent2"/>
            </a:solidFill>
            <a:ln>
              <a:noFill/>
            </a:ln>
            <a:effectLst/>
          </c:spPr>
          <c:invertIfNegative val="0"/>
          <c:cat>
            <c:strRef>
              <c:extLst>
                <c:ext xmlns:c15="http://schemas.microsoft.com/office/drawing/2012/chart" uri="{02D57815-91ED-43cb-92C2-25804820EDAC}">
                  <c15:fullRef>
                    <c15:sqref>'Financial calculations'!$B$285:$Z$285</c15:sqref>
                  </c15:fullRef>
                </c:ext>
              </c:extLst>
              <c:f>'Financial calculations'!$B$285:$C$285</c:f>
              <c:strCache>
                <c:ptCount val="2"/>
                <c:pt idx="0">
                  <c:v>Patent 1</c:v>
                </c:pt>
                <c:pt idx="1">
                  <c:v>Patent 2</c:v>
                </c:pt>
              </c:strCache>
            </c:strRef>
          </c:cat>
          <c:val>
            <c:numRef>
              <c:extLst>
                <c:ext xmlns:c15="http://schemas.microsoft.com/office/drawing/2012/chart" uri="{02D57815-91ED-43cb-92C2-25804820EDAC}">
                  <c15:fullRef>
                    <c15:sqref>'Financial calculations'!$B$287:$Z$287</c15:sqref>
                  </c15:fullRef>
                </c:ext>
              </c:extLst>
              <c:f>'Financial calculations'!$B$287:$C$287</c:f>
              <c:numCache>
                <c:formatCode>General</c:formatCode>
                <c:ptCount val="2"/>
                <c:pt idx="0">
                  <c:v>30</c:v>
                </c:pt>
                <c:pt idx="1">
                  <c:v>25</c:v>
                </c:pt>
              </c:numCache>
            </c:numRef>
          </c:val>
          <c:extLst>
            <c:ext xmlns:c16="http://schemas.microsoft.com/office/drawing/2014/chart" uri="{C3380CC4-5D6E-409C-BE32-E72D297353CC}">
              <c16:uniqueId val="{00000001-FF16-4AC0-9FEC-010BE43A8044}"/>
            </c:ext>
          </c:extLst>
        </c:ser>
        <c:ser>
          <c:idx val="2"/>
          <c:order val="2"/>
          <c:tx>
            <c:strRef>
              <c:f>'Financial calculations'!$A$288</c:f>
              <c:strCache>
                <c:ptCount val="1"/>
                <c:pt idx="0">
                  <c:v>C. Market conditions</c:v>
                </c:pt>
              </c:strCache>
            </c:strRef>
          </c:tx>
          <c:spPr>
            <a:solidFill>
              <a:schemeClr val="accent3"/>
            </a:solidFill>
            <a:ln>
              <a:noFill/>
            </a:ln>
            <a:effectLst/>
          </c:spPr>
          <c:invertIfNegative val="0"/>
          <c:cat>
            <c:strRef>
              <c:extLst>
                <c:ext xmlns:c15="http://schemas.microsoft.com/office/drawing/2012/chart" uri="{02D57815-91ED-43cb-92C2-25804820EDAC}">
                  <c15:fullRef>
                    <c15:sqref>'Financial calculations'!$B$285:$Z$285</c15:sqref>
                  </c15:fullRef>
                </c:ext>
              </c:extLst>
              <c:f>'Financial calculations'!$B$285:$C$285</c:f>
              <c:strCache>
                <c:ptCount val="2"/>
                <c:pt idx="0">
                  <c:v>Patent 1</c:v>
                </c:pt>
                <c:pt idx="1">
                  <c:v>Patent 2</c:v>
                </c:pt>
              </c:strCache>
            </c:strRef>
          </c:cat>
          <c:val>
            <c:numRef>
              <c:extLst>
                <c:ext xmlns:c15="http://schemas.microsoft.com/office/drawing/2012/chart" uri="{02D57815-91ED-43cb-92C2-25804820EDAC}">
                  <c15:fullRef>
                    <c15:sqref>'Financial calculations'!$B$288:$Z$288</c15:sqref>
                  </c15:fullRef>
                </c:ext>
              </c:extLst>
              <c:f>'Financial calculations'!$B$288:$C$288</c:f>
              <c:numCache>
                <c:formatCode>General</c:formatCode>
                <c:ptCount val="2"/>
                <c:pt idx="0">
                  <c:v>32</c:v>
                </c:pt>
                <c:pt idx="1">
                  <c:v>25</c:v>
                </c:pt>
              </c:numCache>
            </c:numRef>
          </c:val>
          <c:extLst>
            <c:ext xmlns:c16="http://schemas.microsoft.com/office/drawing/2014/chart" uri="{C3380CC4-5D6E-409C-BE32-E72D297353CC}">
              <c16:uniqueId val="{00000002-FF16-4AC0-9FEC-010BE43A8044}"/>
            </c:ext>
          </c:extLst>
        </c:ser>
        <c:ser>
          <c:idx val="3"/>
          <c:order val="3"/>
          <c:tx>
            <c:strRef>
              <c:f>'Financial calculations'!$A$289</c:f>
              <c:strCache>
                <c:ptCount val="1"/>
                <c:pt idx="0">
                  <c:v>D. Finance</c:v>
                </c:pt>
              </c:strCache>
            </c:strRef>
          </c:tx>
          <c:spPr>
            <a:solidFill>
              <a:schemeClr val="accent4"/>
            </a:solidFill>
            <a:ln>
              <a:noFill/>
            </a:ln>
            <a:effectLst/>
          </c:spPr>
          <c:invertIfNegative val="0"/>
          <c:cat>
            <c:strRef>
              <c:extLst>
                <c:ext xmlns:c15="http://schemas.microsoft.com/office/drawing/2012/chart" uri="{02D57815-91ED-43cb-92C2-25804820EDAC}">
                  <c15:fullRef>
                    <c15:sqref>'Financial calculations'!$B$285:$Z$285</c15:sqref>
                  </c15:fullRef>
                </c:ext>
              </c:extLst>
              <c:f>'Financial calculations'!$B$285:$C$285</c:f>
              <c:strCache>
                <c:ptCount val="2"/>
                <c:pt idx="0">
                  <c:v>Patent 1</c:v>
                </c:pt>
                <c:pt idx="1">
                  <c:v>Patent 2</c:v>
                </c:pt>
              </c:strCache>
            </c:strRef>
          </c:cat>
          <c:val>
            <c:numRef>
              <c:extLst>
                <c:ext xmlns:c15="http://schemas.microsoft.com/office/drawing/2012/chart" uri="{02D57815-91ED-43cb-92C2-25804820EDAC}">
                  <c15:fullRef>
                    <c15:sqref>'Financial calculations'!$B$289:$Z$289</c15:sqref>
                  </c15:fullRef>
                </c:ext>
              </c:extLst>
              <c:f>'Financial calculations'!$B$289:$C$289</c:f>
              <c:numCache>
                <c:formatCode>General</c:formatCode>
                <c:ptCount val="2"/>
                <c:pt idx="0">
                  <c:v>18</c:v>
                </c:pt>
                <c:pt idx="1">
                  <c:v>19</c:v>
                </c:pt>
              </c:numCache>
            </c:numRef>
          </c:val>
          <c:extLst>
            <c:ext xmlns:c16="http://schemas.microsoft.com/office/drawing/2014/chart" uri="{C3380CC4-5D6E-409C-BE32-E72D297353CC}">
              <c16:uniqueId val="{00000003-FF16-4AC0-9FEC-010BE43A8044}"/>
            </c:ext>
          </c:extLst>
        </c:ser>
        <c:dLbls>
          <c:showLegendKey val="0"/>
          <c:showVal val="0"/>
          <c:showCatName val="0"/>
          <c:showSerName val="0"/>
          <c:showPercent val="0"/>
          <c:showBubbleSize val="0"/>
        </c:dLbls>
        <c:gapWidth val="219"/>
        <c:overlap val="100"/>
        <c:axId val="563560136"/>
        <c:axId val="563561448"/>
      </c:barChart>
      <c:lineChart>
        <c:grouping val="standard"/>
        <c:varyColors val="0"/>
        <c:ser>
          <c:idx val="4"/>
          <c:order val="4"/>
          <c:tx>
            <c:strRef>
              <c:f>'Financial calculations'!$A$290</c:f>
              <c:strCache>
                <c:ptCount val="1"/>
                <c:pt idx="0">
                  <c:v>NPV</c:v>
                </c:pt>
              </c:strCache>
            </c:strRef>
          </c:tx>
          <c:spPr>
            <a:ln w="28575" cap="rnd">
              <a:noFill/>
              <a:round/>
            </a:ln>
            <a:effectLst/>
          </c:spPr>
          <c:marker>
            <c:symbol val="triangle"/>
            <c:size val="5"/>
            <c:spPr>
              <a:solidFill>
                <a:schemeClr val="accent5"/>
              </a:solidFill>
              <a:ln w="34925">
                <a:solidFill>
                  <a:schemeClr val="accent5"/>
                </a:solidFill>
              </a:ln>
              <a:effectLst/>
            </c:spPr>
          </c:marker>
          <c:cat>
            <c:strRef>
              <c:extLst>
                <c:ext xmlns:c15="http://schemas.microsoft.com/office/drawing/2012/chart" uri="{02D57815-91ED-43cb-92C2-25804820EDAC}">
                  <c15:fullRef>
                    <c15:sqref>'Financial calculations'!$B$285:$Z$285</c15:sqref>
                  </c15:fullRef>
                </c:ext>
              </c:extLst>
              <c:f>'Financial calculations'!$B$285:$C$285</c:f>
              <c:strCache>
                <c:ptCount val="2"/>
                <c:pt idx="0">
                  <c:v>Patent 1</c:v>
                </c:pt>
                <c:pt idx="1">
                  <c:v>Patent 2</c:v>
                </c:pt>
              </c:strCache>
            </c:strRef>
          </c:cat>
          <c:val>
            <c:numRef>
              <c:extLst>
                <c:ext xmlns:c15="http://schemas.microsoft.com/office/drawing/2012/chart" uri="{02D57815-91ED-43cb-92C2-25804820EDAC}">
                  <c15:fullRef>
                    <c15:sqref>'Financial calculations'!$B$290:$Z$290</c15:sqref>
                  </c15:fullRef>
                </c:ext>
              </c:extLst>
              <c:f>'Financial calculations'!$B$290:$C$290</c:f>
              <c:numCache>
                <c:formatCode>"€"#,##0.00;[Red]\-"€"#,##0.00</c:formatCode>
                <c:ptCount val="2"/>
                <c:pt idx="0">
                  <c:v>22473.315735682565</c:v>
                </c:pt>
                <c:pt idx="1">
                  <c:v>4361.2848889462803</c:v>
                </c:pt>
              </c:numCache>
            </c:numRef>
          </c:val>
          <c:smooth val="0"/>
          <c:extLst>
            <c:ext xmlns:c16="http://schemas.microsoft.com/office/drawing/2014/chart" uri="{C3380CC4-5D6E-409C-BE32-E72D297353CC}">
              <c16:uniqueId val="{00000004-FF16-4AC0-9FEC-010BE43A8044}"/>
            </c:ext>
          </c:extLst>
        </c:ser>
        <c:dLbls>
          <c:showLegendKey val="0"/>
          <c:showVal val="0"/>
          <c:showCatName val="0"/>
          <c:showSerName val="0"/>
          <c:showPercent val="0"/>
          <c:showBubbleSize val="0"/>
        </c:dLbls>
        <c:marker val="1"/>
        <c:smooth val="0"/>
        <c:axId val="568414480"/>
        <c:axId val="568412840"/>
      </c:lineChart>
      <c:catAx>
        <c:axId val="563560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Patent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561448"/>
        <c:crosses val="autoZero"/>
        <c:auto val="1"/>
        <c:lblAlgn val="ctr"/>
        <c:lblOffset val="100"/>
        <c:noMultiLvlLbl val="0"/>
      </c:catAx>
      <c:valAx>
        <c:axId val="563561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560136"/>
        <c:crosses val="autoZero"/>
        <c:crossBetween val="between"/>
        <c:majorUnit val="30"/>
      </c:valAx>
      <c:valAx>
        <c:axId val="568412840"/>
        <c:scaling>
          <c:orientation val="minMax"/>
          <c:max val="24000"/>
          <c:min val="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NPV</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414480"/>
        <c:crosses val="max"/>
        <c:crossBetween val="between"/>
        <c:majorUnit val="2000"/>
        <c:minorUnit val="400"/>
      </c:valAx>
      <c:catAx>
        <c:axId val="568414480"/>
        <c:scaling>
          <c:orientation val="minMax"/>
        </c:scaling>
        <c:delete val="1"/>
        <c:axPos val="b"/>
        <c:numFmt formatCode="General" sourceLinked="1"/>
        <c:majorTickMark val="out"/>
        <c:minorTickMark val="none"/>
        <c:tickLblPos val="nextTo"/>
        <c:crossAx val="568412840"/>
        <c:crosses val="autoZero"/>
        <c:auto val="1"/>
        <c:lblAlgn val="ctr"/>
        <c:lblOffset val="100"/>
        <c:noMultiLvlLbl val="0"/>
      </c:cat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Legal status</a:t>
            </a:r>
          </a:p>
        </c:rich>
      </c:tx>
      <c:overlay val="0"/>
      <c:spPr>
        <a:noFill/>
        <a:ln>
          <a:noFill/>
        </a:ln>
        <a:effectLst/>
      </c:spPr>
    </c:title>
    <c:autoTitleDeleted val="0"/>
    <c:plotArea>
      <c:layout>
        <c:manualLayout>
          <c:layoutTarget val="inner"/>
          <c:xMode val="edge"/>
          <c:yMode val="edge"/>
          <c:x val="0.41409580052493439"/>
          <c:y val="0.45628353747448236"/>
          <c:w val="0.22466951006124233"/>
          <c:h val="0.42530584718576847"/>
        </c:manualLayout>
      </c:layout>
      <c:radarChart>
        <c:radarStyle val="marker"/>
        <c:varyColors val="0"/>
        <c:ser>
          <c:idx val="0"/>
          <c:order val="0"/>
          <c:tx>
            <c:strRef>
              <c:f>Points!$C$3</c:f>
              <c:strCache>
                <c:ptCount val="1"/>
                <c:pt idx="0">
                  <c:v>Patent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f>Points!$C$4:$C$11</c:f>
              <c:numCache>
                <c:formatCode>General</c:formatCode>
                <c:ptCount val="8"/>
                <c:pt idx="0">
                  <c:v>2</c:v>
                </c:pt>
                <c:pt idx="1">
                  <c:v>3</c:v>
                </c:pt>
                <c:pt idx="2">
                  <c:v>5</c:v>
                </c:pt>
                <c:pt idx="3">
                  <c:v>4</c:v>
                </c:pt>
                <c:pt idx="4">
                  <c:v>5</c:v>
                </c:pt>
                <c:pt idx="5">
                  <c:v>1</c:v>
                </c:pt>
                <c:pt idx="6">
                  <c:v>1</c:v>
                </c:pt>
                <c:pt idx="7">
                  <c:v>4</c:v>
                </c:pt>
              </c:numCache>
            </c:numRef>
          </c:val>
          <c:extLst>
            <c:ext xmlns:c16="http://schemas.microsoft.com/office/drawing/2014/chart" uri="{C3380CC4-5D6E-409C-BE32-E72D297353CC}">
              <c16:uniqueId val="{00000000-55E1-42AC-A5C2-DFE7696236F0}"/>
            </c:ext>
          </c:extLst>
        </c:ser>
        <c:ser>
          <c:idx val="1"/>
          <c:order val="1"/>
          <c:tx>
            <c:strRef>
              <c:f>Points!$D$3</c:f>
              <c:strCache>
                <c:ptCount val="1"/>
                <c:pt idx="0">
                  <c:v>Patent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f>Points!$D$4:$D$11</c:f>
              <c:numCache>
                <c:formatCode>General</c:formatCode>
                <c:ptCount val="8"/>
                <c:pt idx="0">
                  <c:v>1</c:v>
                </c:pt>
                <c:pt idx="1">
                  <c:v>2</c:v>
                </c:pt>
                <c:pt idx="2">
                  <c:v>2</c:v>
                </c:pt>
                <c:pt idx="3">
                  <c:v>4</c:v>
                </c:pt>
                <c:pt idx="4">
                  <c:v>1</c:v>
                </c:pt>
                <c:pt idx="5">
                  <c:v>4</c:v>
                </c:pt>
                <c:pt idx="6">
                  <c:v>3</c:v>
                </c:pt>
                <c:pt idx="7">
                  <c:v>2</c:v>
                </c:pt>
              </c:numCache>
            </c:numRef>
          </c:val>
          <c:extLst xmlns:c15="http://schemas.microsoft.com/office/drawing/2012/chart">
            <c:ext xmlns:c16="http://schemas.microsoft.com/office/drawing/2014/chart" uri="{C3380CC4-5D6E-409C-BE32-E72D297353CC}">
              <c16:uniqueId val="{00000001-55E1-42AC-A5C2-DFE7696236F0}"/>
            </c:ext>
          </c:extLst>
        </c:ser>
        <c:ser>
          <c:idx val="2"/>
          <c:order val="2"/>
          <c:tx>
            <c:strRef>
              <c:f>Points!$E$3</c:f>
              <c:strCache>
                <c:ptCount val="1"/>
                <c:pt idx="0">
                  <c:v>Patent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f>Points!$E$4:$E$11</c:f>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55E1-42AC-A5C2-DFE7696236F0}"/>
            </c:ext>
          </c:extLst>
        </c:ser>
        <c:ser>
          <c:idx val="3"/>
          <c:order val="3"/>
          <c:tx>
            <c:strRef>
              <c:f>Points!$F$3</c:f>
              <c:strCache>
                <c:ptCount val="1"/>
                <c:pt idx="0">
                  <c:v>Patent 4</c:v>
                </c:pt>
              </c:strCache>
            </c:strRef>
          </c:tx>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f>Points!$F$4:$F$11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55E1-42AC-A5C2-DFE7696236F0}"/>
            </c:ext>
          </c:extLst>
        </c:ser>
        <c:ser>
          <c:idx val="4"/>
          <c:order val="4"/>
          <c:tx>
            <c:strRef>
              <c:f>Points!$G$3</c:f>
              <c:strCache>
                <c:ptCount val="1"/>
                <c:pt idx="0">
                  <c:v>Patent 5</c:v>
                </c:pt>
              </c:strCache>
            </c:strRef>
          </c:tx>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f>Points!$G$4:$G$11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55E1-42AC-A5C2-DFE7696236F0}"/>
            </c:ext>
          </c:extLst>
        </c:ser>
        <c:ser>
          <c:idx val="5"/>
          <c:order val="5"/>
          <c:tx>
            <c:strRef>
              <c:f>Points!$H$3</c:f>
              <c:strCache>
                <c:ptCount val="1"/>
                <c:pt idx="0">
                  <c:v>Patent 6</c:v>
                </c:pt>
              </c:strCache>
              <c:extLst xmlns:c15="http://schemas.microsoft.com/office/drawing/2012/chart"/>
            </c:strRef>
          </c:tx>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extLst xmlns:c15="http://schemas.microsoft.com/office/drawing/2012/chart"/>
            </c:strRef>
          </c:cat>
          <c:val>
            <c:numRef>
              <c:f>Points!$H$4:$H$11</c:f>
              <c:numCache>
                <c:formatCode>General</c:formatCode>
                <c:ptCount val="8"/>
                <c:pt idx="0">
                  <c:v>0</c:v>
                </c:pt>
                <c:pt idx="1">
                  <c:v>0</c:v>
                </c:pt>
                <c:pt idx="2">
                  <c:v>0</c:v>
                </c:pt>
                <c:pt idx="3">
                  <c:v>0</c:v>
                </c:pt>
                <c:pt idx="4">
                  <c:v>0</c:v>
                </c:pt>
                <c:pt idx="5">
                  <c:v>0</c:v>
                </c:pt>
                <c:pt idx="6">
                  <c:v>0</c:v>
                </c:pt>
                <c:pt idx="7">
                  <c:v>0</c:v>
                </c:pt>
              </c:numCache>
              <c:extLst xmlns:c15="http://schemas.microsoft.com/office/drawing/2012/chart"/>
            </c:numRef>
          </c:val>
          <c:extLst xmlns:c15="http://schemas.microsoft.com/office/drawing/2012/chart">
            <c:ext xmlns:c16="http://schemas.microsoft.com/office/drawing/2014/chart" uri="{C3380CC4-5D6E-409C-BE32-E72D297353CC}">
              <c16:uniqueId val="{00000005-55E1-42AC-A5C2-DFE7696236F0}"/>
            </c:ext>
          </c:extLst>
        </c:ser>
        <c:ser>
          <c:idx val="6"/>
          <c:order val="6"/>
          <c:tx>
            <c:strRef>
              <c:f>Points!$I$3</c:f>
              <c:strCache>
                <c:ptCount val="1"/>
                <c:pt idx="0">
                  <c:v>Patent 7</c:v>
                </c:pt>
              </c:strCache>
              <c:extLst xmlns:c15="http://schemas.microsoft.com/office/drawing/2012/chart"/>
            </c:strRef>
          </c:tx>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extLst xmlns:c15="http://schemas.microsoft.com/office/drawing/2012/chart"/>
            </c:strRef>
          </c:cat>
          <c:val>
            <c:numRef>
              <c:f>Points!$I$4:$I$11</c:f>
              <c:numCache>
                <c:formatCode>General</c:formatCode>
                <c:ptCount val="8"/>
                <c:pt idx="0">
                  <c:v>0</c:v>
                </c:pt>
                <c:pt idx="1">
                  <c:v>0</c:v>
                </c:pt>
                <c:pt idx="2">
                  <c:v>0</c:v>
                </c:pt>
                <c:pt idx="3">
                  <c:v>0</c:v>
                </c:pt>
                <c:pt idx="4">
                  <c:v>0</c:v>
                </c:pt>
                <c:pt idx="5">
                  <c:v>0</c:v>
                </c:pt>
                <c:pt idx="6">
                  <c:v>0</c:v>
                </c:pt>
                <c:pt idx="7">
                  <c:v>0</c:v>
                </c:pt>
              </c:numCache>
              <c:extLst xmlns:c15="http://schemas.microsoft.com/office/drawing/2012/chart"/>
            </c:numRef>
          </c:val>
          <c:extLst xmlns:c15="http://schemas.microsoft.com/office/drawing/2012/chart">
            <c:ext xmlns:c16="http://schemas.microsoft.com/office/drawing/2014/chart" uri="{C3380CC4-5D6E-409C-BE32-E72D297353CC}">
              <c16:uniqueId val="{00000006-55E1-42AC-A5C2-DFE7696236F0}"/>
            </c:ext>
          </c:extLst>
        </c:ser>
        <c:ser>
          <c:idx val="7"/>
          <c:order val="7"/>
          <c:tx>
            <c:strRef>
              <c:f>Points!$J$3</c:f>
              <c:strCache>
                <c:ptCount val="1"/>
                <c:pt idx="0">
                  <c:v>Patent 8</c:v>
                </c:pt>
              </c:strCache>
              <c:extLst xmlns:c15="http://schemas.microsoft.com/office/drawing/2012/chart"/>
            </c:strRef>
          </c:tx>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extLst xmlns:c15="http://schemas.microsoft.com/office/drawing/2012/chart"/>
            </c:strRef>
          </c:cat>
          <c:val>
            <c:numRef>
              <c:f>Points!$J$4:$J$11</c:f>
              <c:numCache>
                <c:formatCode>General</c:formatCode>
                <c:ptCount val="8"/>
                <c:pt idx="0">
                  <c:v>0</c:v>
                </c:pt>
                <c:pt idx="1">
                  <c:v>0</c:v>
                </c:pt>
                <c:pt idx="2">
                  <c:v>0</c:v>
                </c:pt>
                <c:pt idx="3">
                  <c:v>0</c:v>
                </c:pt>
                <c:pt idx="4">
                  <c:v>0</c:v>
                </c:pt>
                <c:pt idx="5">
                  <c:v>0</c:v>
                </c:pt>
                <c:pt idx="6">
                  <c:v>0</c:v>
                </c:pt>
                <c:pt idx="7">
                  <c:v>0</c:v>
                </c:pt>
              </c:numCache>
              <c:extLst xmlns:c15="http://schemas.microsoft.com/office/drawing/2012/chart"/>
            </c:numRef>
          </c:val>
          <c:extLst xmlns:c15="http://schemas.microsoft.com/office/drawing/2012/chart">
            <c:ext xmlns:c16="http://schemas.microsoft.com/office/drawing/2014/chart" uri="{C3380CC4-5D6E-409C-BE32-E72D297353CC}">
              <c16:uniqueId val="{00000007-55E1-42AC-A5C2-DFE7696236F0}"/>
            </c:ext>
          </c:extLst>
        </c:ser>
        <c:ser>
          <c:idx val="8"/>
          <c:order val="8"/>
          <c:tx>
            <c:strRef>
              <c:f>Points!$K$3</c:f>
              <c:strCache>
                <c:ptCount val="1"/>
                <c:pt idx="0">
                  <c:v>Patent 9</c:v>
                </c:pt>
              </c:strCache>
              <c:extLst xmlns:c15="http://schemas.microsoft.com/office/drawing/2012/chart"/>
            </c:strRef>
          </c:tx>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extLst xmlns:c15="http://schemas.microsoft.com/office/drawing/2012/chart"/>
            </c:strRef>
          </c:cat>
          <c:val>
            <c:numRef>
              <c:f>Points!$K$4:$K$11</c:f>
              <c:numCache>
                <c:formatCode>General</c:formatCode>
                <c:ptCount val="8"/>
                <c:pt idx="0">
                  <c:v>0</c:v>
                </c:pt>
                <c:pt idx="1">
                  <c:v>0</c:v>
                </c:pt>
                <c:pt idx="2">
                  <c:v>0</c:v>
                </c:pt>
                <c:pt idx="3">
                  <c:v>0</c:v>
                </c:pt>
                <c:pt idx="4">
                  <c:v>0</c:v>
                </c:pt>
                <c:pt idx="5">
                  <c:v>0</c:v>
                </c:pt>
                <c:pt idx="6">
                  <c:v>0</c:v>
                </c:pt>
                <c:pt idx="7">
                  <c:v>0</c:v>
                </c:pt>
              </c:numCache>
              <c:extLst xmlns:c15="http://schemas.microsoft.com/office/drawing/2012/chart"/>
            </c:numRef>
          </c:val>
          <c:extLst xmlns:c15="http://schemas.microsoft.com/office/drawing/2012/chart">
            <c:ext xmlns:c16="http://schemas.microsoft.com/office/drawing/2014/chart" uri="{C3380CC4-5D6E-409C-BE32-E72D297353CC}">
              <c16:uniqueId val="{00000008-55E1-42AC-A5C2-DFE7696236F0}"/>
            </c:ext>
          </c:extLst>
        </c:ser>
        <c:ser>
          <c:idx val="9"/>
          <c:order val="9"/>
          <c:tx>
            <c:strRef>
              <c:f>Points!$L$3</c:f>
              <c:strCache>
                <c:ptCount val="1"/>
                <c:pt idx="0">
                  <c:v>Patent 10</c:v>
                </c:pt>
              </c:strCache>
              <c:extLst xmlns:c15="http://schemas.microsoft.com/office/drawing/2012/chart"/>
            </c:strRef>
          </c:tx>
          <c:cat>
            <c:strRef>
              <c:f>Points!$B$4:$B$11</c:f>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extLst xmlns:c15="http://schemas.microsoft.com/office/drawing/2012/chart"/>
            </c:strRef>
          </c:cat>
          <c:val>
            <c:numRef>
              <c:f>Points!$L$4:$L$11</c:f>
              <c:numCache>
                <c:formatCode>General</c:formatCode>
                <c:ptCount val="8"/>
                <c:pt idx="0">
                  <c:v>0</c:v>
                </c:pt>
                <c:pt idx="1">
                  <c:v>0</c:v>
                </c:pt>
                <c:pt idx="2">
                  <c:v>0</c:v>
                </c:pt>
                <c:pt idx="3">
                  <c:v>0</c:v>
                </c:pt>
                <c:pt idx="4">
                  <c:v>0</c:v>
                </c:pt>
                <c:pt idx="5">
                  <c:v>0</c:v>
                </c:pt>
                <c:pt idx="6">
                  <c:v>0</c:v>
                </c:pt>
                <c:pt idx="7">
                  <c:v>0</c:v>
                </c:pt>
              </c:numCache>
              <c:extLst xmlns:c15="http://schemas.microsoft.com/office/drawing/2012/chart"/>
            </c:numRef>
          </c:val>
          <c:extLst xmlns:c15="http://schemas.microsoft.com/office/drawing/2012/chart">
            <c:ext xmlns:c16="http://schemas.microsoft.com/office/drawing/2014/chart" uri="{C3380CC4-5D6E-409C-BE32-E72D297353CC}">
              <c16:uniqueId val="{00000009-55E1-42AC-A5C2-DFE7696236F0}"/>
            </c:ext>
          </c:extLst>
        </c:ser>
        <c:dLbls>
          <c:showLegendKey val="0"/>
          <c:showVal val="0"/>
          <c:showCatName val="0"/>
          <c:showSerName val="0"/>
          <c:showPercent val="0"/>
          <c:showBubbleSize val="0"/>
        </c:dLbls>
        <c:axId val="499435592"/>
        <c:axId val="499438544"/>
        <c:extLst>
          <c:ext xmlns:c15="http://schemas.microsoft.com/office/drawing/2012/chart" uri="{02D57815-91ED-43cb-92C2-25804820EDAC}">
            <c15:filteredRadarSeries>
              <c15:ser>
                <c:idx val="10"/>
                <c:order val="10"/>
                <c:tx>
                  <c:strRef>
                    <c:extLst>
                      <c:ext uri="{02D57815-91ED-43cb-92C2-25804820EDAC}">
                        <c15:formulaRef>
                          <c15:sqref>Points!$M$3</c15:sqref>
                        </c15:formulaRef>
                      </c:ext>
                    </c:extLst>
                    <c:strCache>
                      <c:ptCount val="1"/>
                      <c:pt idx="0">
                        <c:v>Patent 11</c:v>
                      </c:pt>
                    </c:strCache>
                  </c:strRef>
                </c:tx>
                <c:cat>
                  <c:strRef>
                    <c:extLst>
                      <c:ex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c:ext uri="{02D57815-91ED-43cb-92C2-25804820EDAC}">
                        <c15:formulaRef>
                          <c15:sqref>Points!$M$4:$M$11</c15:sqref>
                        </c15:formulaRef>
                      </c:ext>
                    </c:extLst>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A-55E1-42AC-A5C2-DFE7696236F0}"/>
                  </c:ext>
                </c:extLst>
              </c15:ser>
            </c15:filteredRadarSeries>
            <c15:filteredRadarSeries>
              <c15:ser>
                <c:idx val="11"/>
                <c:order val="11"/>
                <c:tx>
                  <c:strRef>
                    <c:extLst xmlns:c15="http://schemas.microsoft.com/office/drawing/2012/chart">
                      <c:ext xmlns:c15="http://schemas.microsoft.com/office/drawing/2012/chart" uri="{02D57815-91ED-43cb-92C2-25804820EDAC}">
                        <c15:formulaRef>
                          <c15:sqref>Points!$N$3</c15:sqref>
                        </c15:formulaRef>
                      </c:ext>
                    </c:extLst>
                    <c:strCache>
                      <c:ptCount val="1"/>
                      <c:pt idx="0">
                        <c:v>Patent 12</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Points!$N$4:$N$11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B-55E1-42AC-A5C2-DFE7696236F0}"/>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Points!$O$3</c15:sqref>
                        </c15:formulaRef>
                      </c:ext>
                    </c:extLst>
                    <c:strCache>
                      <c:ptCount val="1"/>
                      <c:pt idx="0">
                        <c:v>Patent 13</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Points!$O$4:$O$11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C-55E1-42AC-A5C2-DFE7696236F0}"/>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Points!$P$3</c15:sqref>
                        </c15:formulaRef>
                      </c:ext>
                    </c:extLst>
                    <c:strCache>
                      <c:ptCount val="1"/>
                      <c:pt idx="0">
                        <c:v>Patent 14</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Points!$P$4:$P$11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D-55E1-42AC-A5C2-DFE7696236F0}"/>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Points!$Q$3</c15:sqref>
                        </c15:formulaRef>
                      </c:ext>
                    </c:extLst>
                    <c:strCache>
                      <c:ptCount val="1"/>
                      <c:pt idx="0">
                        <c:v>Patent 15</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Points!$Q$4:$Q$11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E-55E1-42AC-A5C2-DFE7696236F0}"/>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Points!$R$3</c15:sqref>
                        </c15:formulaRef>
                      </c:ext>
                    </c:extLst>
                    <c:strCache>
                      <c:ptCount val="1"/>
                      <c:pt idx="0">
                        <c:v>Patent 16</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Points!$R$4:$R$11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F-55E1-42AC-A5C2-DFE7696236F0}"/>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Points!$S$3</c15:sqref>
                        </c15:formulaRef>
                      </c:ext>
                    </c:extLst>
                    <c:strCache>
                      <c:ptCount val="1"/>
                      <c:pt idx="0">
                        <c:v>Patent 17</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Points!$S$4:$S$11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0-55E1-42AC-A5C2-DFE7696236F0}"/>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Points!$T$3</c15:sqref>
                        </c15:formulaRef>
                      </c:ext>
                    </c:extLst>
                    <c:strCache>
                      <c:ptCount val="1"/>
                      <c:pt idx="0">
                        <c:v>Patent 18</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Points!$T$4:$T$11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1-55E1-42AC-A5C2-DFE7696236F0}"/>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Points!$U$3</c15:sqref>
                        </c15:formulaRef>
                      </c:ext>
                    </c:extLst>
                    <c:strCache>
                      <c:ptCount val="1"/>
                      <c:pt idx="0">
                        <c:v>Patent 19</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Points!$U$4:$U$11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2-55E1-42AC-A5C2-DFE7696236F0}"/>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Points!$V$3</c15:sqref>
                        </c15:formulaRef>
                      </c:ext>
                    </c:extLst>
                    <c:strCache>
                      <c:ptCount val="1"/>
                      <c:pt idx="0">
                        <c:v>Patent 20</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Points!$V$4:$V$11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3-55E1-42AC-A5C2-DFE7696236F0}"/>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Points!$W$3</c15:sqref>
                        </c15:formulaRef>
                      </c:ext>
                    </c:extLst>
                    <c:strCache>
                      <c:ptCount val="1"/>
                      <c:pt idx="0">
                        <c:v>Patent 21</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Points!$W$4:$W$11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4-55E1-42AC-A5C2-DFE7696236F0}"/>
                  </c:ext>
                </c:extLst>
              </c15:ser>
            </c15:filteredRadarSeries>
            <c15:filteredRadarSeries>
              <c15:ser>
                <c:idx val="21"/>
                <c:order val="21"/>
                <c:tx>
                  <c:strRef>
                    <c:extLst xmlns:c15="http://schemas.microsoft.com/office/drawing/2012/chart">
                      <c:ext xmlns:c15="http://schemas.microsoft.com/office/drawing/2012/chart" uri="{02D57815-91ED-43cb-92C2-25804820EDAC}">
                        <c15:formulaRef>
                          <c15:sqref>Points!$X$3</c15:sqref>
                        </c15:formulaRef>
                      </c:ext>
                    </c:extLst>
                    <c:strCache>
                      <c:ptCount val="1"/>
                      <c:pt idx="0">
                        <c:v>Patent 22</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Points!$X$4:$X$11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5-55E1-42AC-A5C2-DFE7696236F0}"/>
                  </c:ext>
                </c:extLst>
              </c15:ser>
            </c15:filteredRadarSeries>
            <c15:filteredRadarSeries>
              <c15:ser>
                <c:idx val="22"/>
                <c:order val="22"/>
                <c:tx>
                  <c:strRef>
                    <c:extLst xmlns:c15="http://schemas.microsoft.com/office/drawing/2012/chart">
                      <c:ext xmlns:c15="http://schemas.microsoft.com/office/drawing/2012/chart" uri="{02D57815-91ED-43cb-92C2-25804820EDAC}">
                        <c15:formulaRef>
                          <c15:sqref>Points!$Y$3</c15:sqref>
                        </c15:formulaRef>
                      </c:ext>
                    </c:extLst>
                    <c:strCache>
                      <c:ptCount val="1"/>
                      <c:pt idx="0">
                        <c:v>Patent 23</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Points!$Y$4:$Y$11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6-55E1-42AC-A5C2-DFE7696236F0}"/>
                  </c:ext>
                </c:extLst>
              </c15:ser>
            </c15:filteredRadarSeries>
            <c15:filteredRadarSeries>
              <c15:ser>
                <c:idx val="23"/>
                <c:order val="23"/>
                <c:tx>
                  <c:strRef>
                    <c:extLst xmlns:c15="http://schemas.microsoft.com/office/drawing/2012/chart">
                      <c:ext xmlns:c15="http://schemas.microsoft.com/office/drawing/2012/chart" uri="{02D57815-91ED-43cb-92C2-25804820EDAC}">
                        <c15:formulaRef>
                          <c15:sqref>Points!$Z$3</c15:sqref>
                        </c15:formulaRef>
                      </c:ext>
                    </c:extLst>
                    <c:strCache>
                      <c:ptCount val="1"/>
                      <c:pt idx="0">
                        <c:v>Patent 24</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Points!$Z$4:$Z$11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7-55E1-42AC-A5C2-DFE7696236F0}"/>
                  </c:ext>
                </c:extLst>
              </c15:ser>
            </c15:filteredRadarSeries>
            <c15:filteredRadarSeries>
              <c15:ser>
                <c:idx val="24"/>
                <c:order val="24"/>
                <c:tx>
                  <c:strRef>
                    <c:extLst xmlns:c15="http://schemas.microsoft.com/office/drawing/2012/chart">
                      <c:ext xmlns:c15="http://schemas.microsoft.com/office/drawing/2012/chart" uri="{02D57815-91ED-43cb-92C2-25804820EDAC}">
                        <c15:formulaRef>
                          <c15:sqref>Points!$AA$3</c15:sqref>
                        </c15:formulaRef>
                      </c:ext>
                    </c:extLst>
                    <c:strCache>
                      <c:ptCount val="1"/>
                      <c:pt idx="0">
                        <c:v>Patent 25</c:v>
                      </c:pt>
                    </c:strCache>
                  </c:strRef>
                </c:tx>
                <c:cat>
                  <c:strRef>
                    <c:extLst xmlns:c15="http://schemas.microsoft.com/office/drawing/2012/chart">
                      <c:ext xmlns:c15="http://schemas.microsoft.com/office/drawing/2012/chart" uri="{02D57815-91ED-43cb-92C2-25804820EDAC}">
                        <c15:formulaRef>
                          <c15:sqref>Points!$B$4:$B$11</c15:sqref>
                        </c15:formulaRef>
                      </c:ext>
                    </c:extLst>
                    <c:strCache>
                      <c:ptCount val="8"/>
                      <c:pt idx="0">
                        <c:v>A1: Patent status</c:v>
                      </c:pt>
                      <c:pt idx="1">
                        <c:v>A2: Legal position of strength</c:v>
                      </c:pt>
                      <c:pt idx="2">
                        <c:v>A3: Patent term remaining</c:v>
                      </c:pt>
                      <c:pt idx="3">
                        <c:v>A4: Breadth of claim</c:v>
                      </c:pt>
                      <c:pt idx="4">
                        <c:v>A5: Geographical coverage</c:v>
                      </c:pt>
                      <c:pt idx="5">
                        <c:v>A6: Monitoring against infringements</c:v>
                      </c:pt>
                      <c:pt idx="6">
                        <c:v>A7: Legal proceedings</c:v>
                      </c:pt>
                      <c:pt idx="7">
                        <c:v>A8: Enforcement means</c:v>
                      </c:pt>
                    </c:strCache>
                  </c:strRef>
                </c:cat>
                <c:val>
                  <c:numRef>
                    <c:extLst xmlns:c15="http://schemas.microsoft.com/office/drawing/2012/chart">
                      <c:ext xmlns:c15="http://schemas.microsoft.com/office/drawing/2012/chart" uri="{02D57815-91ED-43cb-92C2-25804820EDAC}">
                        <c15:formulaRef>
                          <c15:sqref>Points!$AA$4:$AA$11</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8-55E1-42AC-A5C2-DFE7696236F0}"/>
                  </c:ext>
                </c:extLst>
              </c15:ser>
            </c15:filteredRadarSeries>
          </c:ext>
        </c:extLst>
      </c:radarChart>
      <c:catAx>
        <c:axId val="49943559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8544"/>
        <c:crosses val="autoZero"/>
        <c:auto val="1"/>
        <c:lblAlgn val="ctr"/>
        <c:lblOffset val="100"/>
        <c:noMultiLvlLbl val="0"/>
      </c:catAx>
      <c:valAx>
        <c:axId val="499438544"/>
        <c:scaling>
          <c:orientation val="minMax"/>
          <c:max val="5"/>
          <c:min val="0"/>
        </c:scaling>
        <c:delete val="0"/>
        <c:axPos val="l"/>
        <c:majorGridlines>
          <c:spPr>
            <a:ln w="9525" cap="flat" cmpd="sng" algn="ctr">
              <a:solidFill>
                <a:schemeClr val="tx1">
                  <a:lumMod val="15000"/>
                  <a:lumOff val="85000"/>
                </a:schemeClr>
              </a:solidFill>
              <a:round/>
            </a:ln>
            <a:effectLst/>
          </c:spPr>
        </c:majorGridlines>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5592"/>
        <c:crosses val="autoZero"/>
        <c:crossBetween val="between"/>
        <c:majorUnit val="1"/>
        <c:minorUnit val="1"/>
      </c:valAx>
      <c:spPr>
        <a:solidFill>
          <a:sysClr val="window" lastClr="FFFFFF"/>
        </a:solidFill>
        <a:ln>
          <a:noFill/>
        </a:ln>
      </c:spPr>
    </c:plotArea>
    <c:legend>
      <c:legendPos val="t"/>
      <c:layout>
        <c:manualLayout>
          <c:xMode val="edge"/>
          <c:yMode val="edge"/>
          <c:x val="8.5707302685649148E-2"/>
          <c:y val="0.11125148535537538"/>
          <c:w val="0.86966283570614278"/>
          <c:h val="0.21480556534910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ysClr val="window" lastClr="FFFFFF"/>
    </a:solidFill>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Technology</a:t>
            </a:r>
          </a:p>
        </c:rich>
      </c:tx>
      <c:overlay val="0"/>
      <c:spPr>
        <a:noFill/>
        <a:ln>
          <a:noFill/>
        </a:ln>
        <a:effectLst/>
      </c:spPr>
    </c:title>
    <c:autoTitleDeleted val="0"/>
    <c:plotArea>
      <c:layout>
        <c:manualLayout>
          <c:layoutTarget val="inner"/>
          <c:xMode val="edge"/>
          <c:yMode val="edge"/>
          <c:x val="0.41409580052493439"/>
          <c:y val="0.45628353747448236"/>
          <c:w val="0.22466951006124233"/>
          <c:h val="0.42530584718576847"/>
        </c:manualLayout>
      </c:layout>
      <c:radarChart>
        <c:radarStyle val="marker"/>
        <c:varyColors val="0"/>
        <c:ser>
          <c:idx val="0"/>
          <c:order val="0"/>
          <c:tx>
            <c:strRef>
              <c:f>Points!$C$15</c:f>
              <c:strCache>
                <c:ptCount val="1"/>
                <c:pt idx="0">
                  <c:v>Patent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f>Points!$C$16:$C$24</c:f>
              <c:numCache>
                <c:formatCode>General</c:formatCode>
                <c:ptCount val="9"/>
                <c:pt idx="0">
                  <c:v>5</c:v>
                </c:pt>
                <c:pt idx="1">
                  <c:v>4</c:v>
                </c:pt>
                <c:pt idx="2">
                  <c:v>3</c:v>
                </c:pt>
                <c:pt idx="3">
                  <c:v>3</c:v>
                </c:pt>
                <c:pt idx="4">
                  <c:v>2</c:v>
                </c:pt>
                <c:pt idx="5">
                  <c:v>2</c:v>
                </c:pt>
                <c:pt idx="6">
                  <c:v>2</c:v>
                </c:pt>
                <c:pt idx="7">
                  <c:v>4</c:v>
                </c:pt>
                <c:pt idx="8">
                  <c:v>5</c:v>
                </c:pt>
              </c:numCache>
            </c:numRef>
          </c:val>
          <c:extLst>
            <c:ext xmlns:c16="http://schemas.microsoft.com/office/drawing/2014/chart" uri="{C3380CC4-5D6E-409C-BE32-E72D297353CC}">
              <c16:uniqueId val="{00000000-801B-4C84-B5AF-A15CEA714F12}"/>
            </c:ext>
          </c:extLst>
        </c:ser>
        <c:ser>
          <c:idx val="1"/>
          <c:order val="1"/>
          <c:tx>
            <c:strRef>
              <c:f>Points!$D$15</c:f>
              <c:strCache>
                <c:ptCount val="1"/>
                <c:pt idx="0">
                  <c:v>Patent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f>Points!$D$16:$D$24</c:f>
              <c:numCache>
                <c:formatCode>General</c:formatCode>
                <c:ptCount val="9"/>
                <c:pt idx="0">
                  <c:v>1</c:v>
                </c:pt>
                <c:pt idx="1">
                  <c:v>2</c:v>
                </c:pt>
                <c:pt idx="2">
                  <c:v>3</c:v>
                </c:pt>
                <c:pt idx="3">
                  <c:v>4</c:v>
                </c:pt>
                <c:pt idx="4">
                  <c:v>5</c:v>
                </c:pt>
                <c:pt idx="5">
                  <c:v>4</c:v>
                </c:pt>
                <c:pt idx="6">
                  <c:v>3</c:v>
                </c:pt>
                <c:pt idx="7">
                  <c:v>2</c:v>
                </c:pt>
                <c:pt idx="8">
                  <c:v>1</c:v>
                </c:pt>
              </c:numCache>
            </c:numRef>
          </c:val>
          <c:extLst xmlns:c15="http://schemas.microsoft.com/office/drawing/2012/chart">
            <c:ext xmlns:c16="http://schemas.microsoft.com/office/drawing/2014/chart" uri="{C3380CC4-5D6E-409C-BE32-E72D297353CC}">
              <c16:uniqueId val="{00000001-801B-4C84-B5AF-A15CEA714F12}"/>
            </c:ext>
          </c:extLst>
        </c:ser>
        <c:ser>
          <c:idx val="2"/>
          <c:order val="2"/>
          <c:tx>
            <c:strRef>
              <c:f>Points!$E$15</c:f>
              <c:strCache>
                <c:ptCount val="1"/>
                <c:pt idx="0">
                  <c:v>Patent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f>Points!$E$16:$E$24</c:f>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801B-4C84-B5AF-A15CEA714F12}"/>
            </c:ext>
          </c:extLst>
        </c:ser>
        <c:ser>
          <c:idx val="3"/>
          <c:order val="3"/>
          <c:tx>
            <c:strRef>
              <c:f>Points!$F$15</c:f>
              <c:strCache>
                <c:ptCount val="1"/>
                <c:pt idx="0">
                  <c:v>Patent 4</c:v>
                </c:pt>
              </c:strCache>
            </c:strRef>
          </c:tx>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f>Points!$F$16:$F$24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801B-4C84-B5AF-A15CEA714F12}"/>
            </c:ext>
          </c:extLst>
        </c:ser>
        <c:ser>
          <c:idx val="4"/>
          <c:order val="4"/>
          <c:tx>
            <c:strRef>
              <c:f>Points!$G$15</c:f>
              <c:strCache>
                <c:ptCount val="1"/>
                <c:pt idx="0">
                  <c:v>Patent 5</c:v>
                </c:pt>
              </c:strCache>
            </c:strRef>
          </c:tx>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f>Points!$G$16:$G$24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801B-4C84-B5AF-A15CEA714F12}"/>
            </c:ext>
          </c:extLst>
        </c:ser>
        <c:ser>
          <c:idx val="5"/>
          <c:order val="5"/>
          <c:tx>
            <c:strRef>
              <c:f>Points!$H$15</c:f>
              <c:strCache>
                <c:ptCount val="1"/>
                <c:pt idx="0">
                  <c:v>Patent 6</c:v>
                </c:pt>
              </c:strCache>
              <c:extLst xmlns:c15="http://schemas.microsoft.com/office/drawing/2012/chart"/>
            </c:strRef>
          </c:tx>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extLst xmlns:c15="http://schemas.microsoft.com/office/drawing/2012/chart"/>
            </c:strRef>
          </c:cat>
          <c:val>
            <c:numRef>
              <c:f>Points!$H$16:$H$24</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xmlns:c15="http://schemas.microsoft.com/office/drawing/2012/chart">
            <c:ext xmlns:c16="http://schemas.microsoft.com/office/drawing/2014/chart" uri="{C3380CC4-5D6E-409C-BE32-E72D297353CC}">
              <c16:uniqueId val="{00000005-801B-4C84-B5AF-A15CEA714F12}"/>
            </c:ext>
          </c:extLst>
        </c:ser>
        <c:ser>
          <c:idx val="6"/>
          <c:order val="6"/>
          <c:tx>
            <c:strRef>
              <c:f>Points!$I$15</c:f>
              <c:strCache>
                <c:ptCount val="1"/>
                <c:pt idx="0">
                  <c:v>Patent 7</c:v>
                </c:pt>
              </c:strCache>
              <c:extLst xmlns:c15="http://schemas.microsoft.com/office/drawing/2012/chart"/>
            </c:strRef>
          </c:tx>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extLst xmlns:c15="http://schemas.microsoft.com/office/drawing/2012/chart"/>
            </c:strRef>
          </c:cat>
          <c:val>
            <c:numRef>
              <c:f>Points!$I$16:$I$24</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xmlns:c15="http://schemas.microsoft.com/office/drawing/2012/chart">
            <c:ext xmlns:c16="http://schemas.microsoft.com/office/drawing/2014/chart" uri="{C3380CC4-5D6E-409C-BE32-E72D297353CC}">
              <c16:uniqueId val="{00000006-801B-4C84-B5AF-A15CEA714F12}"/>
            </c:ext>
          </c:extLst>
        </c:ser>
        <c:ser>
          <c:idx val="7"/>
          <c:order val="7"/>
          <c:tx>
            <c:strRef>
              <c:f>Points!$J$15</c:f>
              <c:strCache>
                <c:ptCount val="1"/>
                <c:pt idx="0">
                  <c:v>Patent 8</c:v>
                </c:pt>
              </c:strCache>
              <c:extLst xmlns:c15="http://schemas.microsoft.com/office/drawing/2012/chart"/>
            </c:strRef>
          </c:tx>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extLst xmlns:c15="http://schemas.microsoft.com/office/drawing/2012/chart"/>
            </c:strRef>
          </c:cat>
          <c:val>
            <c:numRef>
              <c:f>Points!$J$16:$J$24</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xmlns:c15="http://schemas.microsoft.com/office/drawing/2012/chart">
            <c:ext xmlns:c16="http://schemas.microsoft.com/office/drawing/2014/chart" uri="{C3380CC4-5D6E-409C-BE32-E72D297353CC}">
              <c16:uniqueId val="{00000007-801B-4C84-B5AF-A15CEA714F12}"/>
            </c:ext>
          </c:extLst>
        </c:ser>
        <c:ser>
          <c:idx val="8"/>
          <c:order val="8"/>
          <c:tx>
            <c:strRef>
              <c:f>Points!$K$15</c:f>
              <c:strCache>
                <c:ptCount val="1"/>
                <c:pt idx="0">
                  <c:v>Patent 9</c:v>
                </c:pt>
              </c:strCache>
              <c:extLst xmlns:c15="http://schemas.microsoft.com/office/drawing/2012/chart"/>
            </c:strRef>
          </c:tx>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extLst xmlns:c15="http://schemas.microsoft.com/office/drawing/2012/chart"/>
            </c:strRef>
          </c:cat>
          <c:val>
            <c:numRef>
              <c:f>Points!$K$16:$K$24</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xmlns:c15="http://schemas.microsoft.com/office/drawing/2012/chart">
            <c:ext xmlns:c16="http://schemas.microsoft.com/office/drawing/2014/chart" uri="{C3380CC4-5D6E-409C-BE32-E72D297353CC}">
              <c16:uniqueId val="{00000008-801B-4C84-B5AF-A15CEA714F12}"/>
            </c:ext>
          </c:extLst>
        </c:ser>
        <c:ser>
          <c:idx val="9"/>
          <c:order val="9"/>
          <c:tx>
            <c:strRef>
              <c:f>Points!$L$15</c:f>
              <c:strCache>
                <c:ptCount val="1"/>
                <c:pt idx="0">
                  <c:v>Patent 10</c:v>
                </c:pt>
              </c:strCache>
              <c:extLst xmlns:c15="http://schemas.microsoft.com/office/drawing/2012/chart"/>
            </c:strRef>
          </c:tx>
          <c:cat>
            <c:strRef>
              <c:f>Points!$B$16:$B$24</c:f>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extLst xmlns:c15="http://schemas.microsoft.com/office/drawing/2012/chart"/>
            </c:strRef>
          </c:cat>
          <c:val>
            <c:numRef>
              <c:f>Points!$L$16:$L$24</c:f>
              <c:numCache>
                <c:formatCode>General</c:formatCode>
                <c:ptCount val="9"/>
                <c:pt idx="0">
                  <c:v>0</c:v>
                </c:pt>
                <c:pt idx="1">
                  <c:v>0</c:v>
                </c:pt>
                <c:pt idx="2">
                  <c:v>0</c:v>
                </c:pt>
                <c:pt idx="3">
                  <c:v>0</c:v>
                </c:pt>
                <c:pt idx="4">
                  <c:v>0</c:v>
                </c:pt>
                <c:pt idx="5">
                  <c:v>0</c:v>
                </c:pt>
                <c:pt idx="6">
                  <c:v>0</c:v>
                </c:pt>
                <c:pt idx="7">
                  <c:v>0</c:v>
                </c:pt>
                <c:pt idx="8">
                  <c:v>0</c:v>
                </c:pt>
              </c:numCache>
              <c:extLst xmlns:c15="http://schemas.microsoft.com/office/drawing/2012/chart"/>
            </c:numRef>
          </c:val>
          <c:extLst xmlns:c15="http://schemas.microsoft.com/office/drawing/2012/chart">
            <c:ext xmlns:c16="http://schemas.microsoft.com/office/drawing/2014/chart" uri="{C3380CC4-5D6E-409C-BE32-E72D297353CC}">
              <c16:uniqueId val="{00000009-801B-4C84-B5AF-A15CEA714F12}"/>
            </c:ext>
          </c:extLst>
        </c:ser>
        <c:dLbls>
          <c:showLegendKey val="0"/>
          <c:showVal val="0"/>
          <c:showCatName val="0"/>
          <c:showSerName val="0"/>
          <c:showPercent val="0"/>
          <c:showBubbleSize val="0"/>
        </c:dLbls>
        <c:axId val="499435592"/>
        <c:axId val="499438544"/>
        <c:extLst>
          <c:ext xmlns:c15="http://schemas.microsoft.com/office/drawing/2012/chart" uri="{02D57815-91ED-43cb-92C2-25804820EDAC}">
            <c15:filteredRadarSeries>
              <c15:ser>
                <c:idx val="10"/>
                <c:order val="10"/>
                <c:tx>
                  <c:strRef>
                    <c:extLst>
                      <c:ext uri="{02D57815-91ED-43cb-92C2-25804820EDAC}">
                        <c15:formulaRef>
                          <c15:sqref>Points!$M$15</c15:sqref>
                        </c15:formulaRef>
                      </c:ext>
                    </c:extLst>
                    <c:strCache>
                      <c:ptCount val="1"/>
                      <c:pt idx="0">
                        <c:v>Patent 11</c:v>
                      </c:pt>
                    </c:strCache>
                  </c:strRef>
                </c:tx>
                <c:cat>
                  <c:strRef>
                    <c:extLst>
                      <c:ex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c:ext uri="{02D57815-91ED-43cb-92C2-25804820EDAC}">
                        <c15:formulaRef>
                          <c15:sqref>Points!$M$16:$M$24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801B-4C84-B5AF-A15CEA714F12}"/>
                  </c:ext>
                </c:extLst>
              </c15:ser>
            </c15:filteredRadarSeries>
            <c15:filteredRadarSeries>
              <c15:ser>
                <c:idx val="11"/>
                <c:order val="11"/>
                <c:tx>
                  <c:strRef>
                    <c:extLst xmlns:c15="http://schemas.microsoft.com/office/drawing/2012/chart">
                      <c:ext xmlns:c15="http://schemas.microsoft.com/office/drawing/2012/chart" uri="{02D57815-91ED-43cb-92C2-25804820EDAC}">
                        <c15:formulaRef>
                          <c15:sqref>Points!$N$15</c15:sqref>
                        </c15:formulaRef>
                      </c:ext>
                    </c:extLst>
                    <c:strCache>
                      <c:ptCount val="1"/>
                      <c:pt idx="0">
                        <c:v>Patent 12</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Points!$N$16:$N$24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B-801B-4C84-B5AF-A15CEA714F12}"/>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Points!$O$15</c15:sqref>
                        </c15:formulaRef>
                      </c:ext>
                    </c:extLst>
                    <c:strCache>
                      <c:ptCount val="1"/>
                      <c:pt idx="0">
                        <c:v>Patent 13</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Points!$O$16:$O$24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C-801B-4C84-B5AF-A15CEA714F12}"/>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Points!$P$15</c15:sqref>
                        </c15:formulaRef>
                      </c:ext>
                    </c:extLst>
                    <c:strCache>
                      <c:ptCount val="1"/>
                      <c:pt idx="0">
                        <c:v>Patent 14</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Points!$P$16:$P$24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D-801B-4C84-B5AF-A15CEA714F12}"/>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Points!$Q$15</c15:sqref>
                        </c15:formulaRef>
                      </c:ext>
                    </c:extLst>
                    <c:strCache>
                      <c:ptCount val="1"/>
                      <c:pt idx="0">
                        <c:v>Patent 15</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Points!$Q$16:$Q$24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E-801B-4C84-B5AF-A15CEA714F12}"/>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Points!$R$15</c15:sqref>
                        </c15:formulaRef>
                      </c:ext>
                    </c:extLst>
                    <c:strCache>
                      <c:ptCount val="1"/>
                      <c:pt idx="0">
                        <c:v>Patent 16</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Points!$R$16:$R$24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F-801B-4C84-B5AF-A15CEA714F12}"/>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Points!$S$15</c15:sqref>
                        </c15:formulaRef>
                      </c:ext>
                    </c:extLst>
                    <c:strCache>
                      <c:ptCount val="1"/>
                      <c:pt idx="0">
                        <c:v>Patent 17</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Points!$S$16:$S$24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0-801B-4C84-B5AF-A15CEA714F12}"/>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Points!$T$15</c15:sqref>
                        </c15:formulaRef>
                      </c:ext>
                    </c:extLst>
                    <c:strCache>
                      <c:ptCount val="1"/>
                      <c:pt idx="0">
                        <c:v>Patent 18</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Points!$T$16:$T$24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1-801B-4C84-B5AF-A15CEA714F12}"/>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Points!$U$15</c15:sqref>
                        </c15:formulaRef>
                      </c:ext>
                    </c:extLst>
                    <c:strCache>
                      <c:ptCount val="1"/>
                      <c:pt idx="0">
                        <c:v>Patent 19</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Points!$U$16:$U$24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801B-4C84-B5AF-A15CEA714F12}"/>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Points!$V$15</c15:sqref>
                        </c15:formulaRef>
                      </c:ext>
                    </c:extLst>
                    <c:strCache>
                      <c:ptCount val="1"/>
                      <c:pt idx="0">
                        <c:v>Patent 20</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Points!$V$16:$V$24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3-801B-4C84-B5AF-A15CEA714F12}"/>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Points!$W$15</c15:sqref>
                        </c15:formulaRef>
                      </c:ext>
                    </c:extLst>
                    <c:strCache>
                      <c:ptCount val="1"/>
                      <c:pt idx="0">
                        <c:v>Patent 21</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Points!$W$16:$W$24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4-801B-4C84-B5AF-A15CEA714F12}"/>
                  </c:ext>
                </c:extLst>
              </c15:ser>
            </c15:filteredRadarSeries>
            <c15:filteredRadarSeries>
              <c15:ser>
                <c:idx val="21"/>
                <c:order val="21"/>
                <c:tx>
                  <c:strRef>
                    <c:extLst xmlns:c15="http://schemas.microsoft.com/office/drawing/2012/chart">
                      <c:ext xmlns:c15="http://schemas.microsoft.com/office/drawing/2012/chart" uri="{02D57815-91ED-43cb-92C2-25804820EDAC}">
                        <c15:formulaRef>
                          <c15:sqref>Points!$X$15</c15:sqref>
                        </c15:formulaRef>
                      </c:ext>
                    </c:extLst>
                    <c:strCache>
                      <c:ptCount val="1"/>
                      <c:pt idx="0">
                        <c:v>Patent 22</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Points!$X$16:$X$24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5-801B-4C84-B5AF-A15CEA714F12}"/>
                  </c:ext>
                </c:extLst>
              </c15:ser>
            </c15:filteredRadarSeries>
            <c15:filteredRadarSeries>
              <c15:ser>
                <c:idx val="22"/>
                <c:order val="22"/>
                <c:tx>
                  <c:strRef>
                    <c:extLst xmlns:c15="http://schemas.microsoft.com/office/drawing/2012/chart">
                      <c:ext xmlns:c15="http://schemas.microsoft.com/office/drawing/2012/chart" uri="{02D57815-91ED-43cb-92C2-25804820EDAC}">
                        <c15:formulaRef>
                          <c15:sqref>Points!$Y$15</c15:sqref>
                        </c15:formulaRef>
                      </c:ext>
                    </c:extLst>
                    <c:strCache>
                      <c:ptCount val="1"/>
                      <c:pt idx="0">
                        <c:v>Patent 23</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Points!$Y$16:$Y$24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6-801B-4C84-B5AF-A15CEA714F12}"/>
                  </c:ext>
                </c:extLst>
              </c15:ser>
            </c15:filteredRadarSeries>
            <c15:filteredRadarSeries>
              <c15:ser>
                <c:idx val="23"/>
                <c:order val="23"/>
                <c:tx>
                  <c:strRef>
                    <c:extLst xmlns:c15="http://schemas.microsoft.com/office/drawing/2012/chart">
                      <c:ext xmlns:c15="http://schemas.microsoft.com/office/drawing/2012/chart" uri="{02D57815-91ED-43cb-92C2-25804820EDAC}">
                        <c15:formulaRef>
                          <c15:sqref>Points!$Z$15</c15:sqref>
                        </c15:formulaRef>
                      </c:ext>
                    </c:extLst>
                    <c:strCache>
                      <c:ptCount val="1"/>
                      <c:pt idx="0">
                        <c:v>Patent 24</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Points!$Z$16:$Z$24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7-801B-4C84-B5AF-A15CEA714F12}"/>
                  </c:ext>
                </c:extLst>
              </c15:ser>
            </c15:filteredRadarSeries>
            <c15:filteredRadarSeries>
              <c15:ser>
                <c:idx val="24"/>
                <c:order val="24"/>
                <c:tx>
                  <c:strRef>
                    <c:extLst xmlns:c15="http://schemas.microsoft.com/office/drawing/2012/chart">
                      <c:ext xmlns:c15="http://schemas.microsoft.com/office/drawing/2012/chart" uri="{02D57815-91ED-43cb-92C2-25804820EDAC}">
                        <c15:formulaRef>
                          <c15:sqref>Points!$AA$15</c15:sqref>
                        </c15:formulaRef>
                      </c:ext>
                    </c:extLst>
                    <c:strCache>
                      <c:ptCount val="1"/>
                      <c:pt idx="0">
                        <c:v>Patent 25</c:v>
                      </c:pt>
                    </c:strCache>
                  </c:strRef>
                </c:tx>
                <c:cat>
                  <c:strRef>
                    <c:extLst xmlns:c15="http://schemas.microsoft.com/office/drawing/2012/chart">
                      <c:ext xmlns:c15="http://schemas.microsoft.com/office/drawing/2012/chart" uri="{02D57815-91ED-43cb-92C2-25804820EDAC}">
                        <c15:formulaRef>
                          <c15:sqref>Points!$B$16:$B$24</c15:sqref>
                        </c15:formulaRef>
                      </c:ext>
                    </c:extLst>
                    <c:strCache>
                      <c:ptCount val="9"/>
                      <c:pt idx="0">
                        <c:v>B1: Unique technology</c:v>
                      </c:pt>
                      <c:pt idx="1">
                        <c:v>B2: Substitute technology</c:v>
                      </c:pt>
                      <c:pt idx="2">
                        <c:v>B3: Testing of the invention</c:v>
                      </c:pt>
                      <c:pt idx="3">
                        <c:v>B4: Production skills/equipment</c:v>
                      </c:pt>
                      <c:pt idx="4">
                        <c:v>B5: Pre-commercial term of development</c:v>
                      </c:pt>
                      <c:pt idx="5">
                        <c:v>B6: Production of infringing copycat products</c:v>
                      </c:pt>
                      <c:pt idx="6">
                        <c:v>B7: Identifiable infringing products</c:v>
                      </c:pt>
                      <c:pt idx="7">
                        <c:v>B8: Dependent on licence agreements</c:v>
                      </c:pt>
                      <c:pt idx="8">
                        <c:v>B9: Marketing value</c:v>
                      </c:pt>
                    </c:strCache>
                  </c:strRef>
                </c:cat>
                <c:val>
                  <c:numRef>
                    <c:extLst xmlns:c15="http://schemas.microsoft.com/office/drawing/2012/chart">
                      <c:ext xmlns:c15="http://schemas.microsoft.com/office/drawing/2012/chart" uri="{02D57815-91ED-43cb-92C2-25804820EDAC}">
                        <c15:formulaRef>
                          <c15:sqref>Points!$AA$16:$AA$24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8-801B-4C84-B5AF-A15CEA714F12}"/>
                  </c:ext>
                </c:extLst>
              </c15:ser>
            </c15:filteredRadarSeries>
          </c:ext>
        </c:extLst>
      </c:radarChart>
      <c:catAx>
        <c:axId val="49943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8544"/>
        <c:crosses val="autoZero"/>
        <c:auto val="1"/>
        <c:lblAlgn val="ctr"/>
        <c:lblOffset val="100"/>
        <c:noMultiLvlLbl val="0"/>
      </c:catAx>
      <c:valAx>
        <c:axId val="499438544"/>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5592"/>
        <c:crosses val="autoZero"/>
        <c:crossBetween val="between"/>
        <c:majorUnit val="1"/>
        <c:minorUnit val="1"/>
      </c:valAx>
      <c:spPr>
        <a:solidFill>
          <a:sysClr val="window" lastClr="FFFFFF"/>
        </a:solidFill>
      </c:spPr>
    </c:plotArea>
    <c:legend>
      <c:legendPos val="t"/>
      <c:layout>
        <c:manualLayout>
          <c:xMode val="edge"/>
          <c:yMode val="edge"/>
          <c:x val="8.5707302685649148E-2"/>
          <c:y val="0.11125148535537538"/>
          <c:w val="0.86966283570614278"/>
          <c:h val="0.21480556534910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ysClr val="window" lastClr="FFFFFF"/>
    </a:solidFill>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Market conditions</a:t>
            </a:r>
          </a:p>
        </c:rich>
      </c:tx>
      <c:overlay val="0"/>
      <c:spPr>
        <a:noFill/>
        <a:ln>
          <a:noFill/>
        </a:ln>
        <a:effectLst/>
      </c:spPr>
    </c:title>
    <c:autoTitleDeleted val="0"/>
    <c:plotArea>
      <c:layout>
        <c:manualLayout>
          <c:layoutTarget val="inner"/>
          <c:xMode val="edge"/>
          <c:yMode val="edge"/>
          <c:x val="0.41409580052493439"/>
          <c:y val="0.45628353747448236"/>
          <c:w val="0.22466951006124233"/>
          <c:h val="0.42530584718576847"/>
        </c:manualLayout>
      </c:layout>
      <c:radarChart>
        <c:radarStyle val="marker"/>
        <c:varyColors val="0"/>
        <c:ser>
          <c:idx val="0"/>
          <c:order val="0"/>
          <c:tx>
            <c:strRef>
              <c:f>Points!$C$28</c:f>
              <c:strCache>
                <c:ptCount val="1"/>
                <c:pt idx="0">
                  <c:v>Patent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Points!$C$29:$C$37</c:f>
              <c:numCache>
                <c:formatCode>General</c:formatCode>
                <c:ptCount val="9"/>
                <c:pt idx="0">
                  <c:v>5</c:v>
                </c:pt>
                <c:pt idx="1">
                  <c:v>5</c:v>
                </c:pt>
                <c:pt idx="2">
                  <c:v>4</c:v>
                </c:pt>
                <c:pt idx="3">
                  <c:v>1</c:v>
                </c:pt>
                <c:pt idx="4">
                  <c:v>2</c:v>
                </c:pt>
                <c:pt idx="5">
                  <c:v>4</c:v>
                </c:pt>
                <c:pt idx="6">
                  <c:v>4</c:v>
                </c:pt>
                <c:pt idx="7">
                  <c:v>2</c:v>
                </c:pt>
                <c:pt idx="8">
                  <c:v>5</c:v>
                </c:pt>
              </c:numCache>
            </c:numRef>
          </c:val>
          <c:extLst>
            <c:ext xmlns:c16="http://schemas.microsoft.com/office/drawing/2014/chart" uri="{C3380CC4-5D6E-409C-BE32-E72D297353CC}">
              <c16:uniqueId val="{00000000-989C-4C31-B058-20C45FDE36A7}"/>
            </c:ext>
          </c:extLst>
        </c:ser>
        <c:ser>
          <c:idx val="1"/>
          <c:order val="1"/>
          <c:tx>
            <c:strRef>
              <c:f>Points!$D$28</c:f>
              <c:strCache>
                <c:ptCount val="1"/>
                <c:pt idx="0">
                  <c:v>Patent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Points!$D$29:$D$37</c:f>
              <c:numCache>
                <c:formatCode>General</c:formatCode>
                <c:ptCount val="9"/>
                <c:pt idx="0">
                  <c:v>1</c:v>
                </c:pt>
                <c:pt idx="1">
                  <c:v>2</c:v>
                </c:pt>
                <c:pt idx="2">
                  <c:v>3</c:v>
                </c:pt>
                <c:pt idx="3">
                  <c:v>4</c:v>
                </c:pt>
                <c:pt idx="4">
                  <c:v>5</c:v>
                </c:pt>
                <c:pt idx="5">
                  <c:v>4</c:v>
                </c:pt>
                <c:pt idx="6">
                  <c:v>3</c:v>
                </c:pt>
                <c:pt idx="7">
                  <c:v>2</c:v>
                </c:pt>
                <c:pt idx="8">
                  <c:v>1</c:v>
                </c:pt>
              </c:numCache>
            </c:numRef>
          </c:val>
          <c:extLst xmlns:c15="http://schemas.microsoft.com/office/drawing/2012/chart">
            <c:ext xmlns:c16="http://schemas.microsoft.com/office/drawing/2014/chart" uri="{C3380CC4-5D6E-409C-BE32-E72D297353CC}">
              <c16:uniqueId val="{00000001-989C-4C31-B058-20C45FDE36A7}"/>
            </c:ext>
          </c:extLst>
        </c:ser>
        <c:ser>
          <c:idx val="2"/>
          <c:order val="2"/>
          <c:tx>
            <c:strRef>
              <c:f>Points!$E$28</c:f>
              <c:strCache>
                <c:ptCount val="1"/>
                <c:pt idx="0">
                  <c:v>Patent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Points!$E$29:$E$37</c:f>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989C-4C31-B058-20C45FDE36A7}"/>
            </c:ext>
          </c:extLst>
        </c:ser>
        <c:ser>
          <c:idx val="3"/>
          <c:order val="3"/>
          <c:tx>
            <c:strRef>
              <c:f>Points!$F$28</c:f>
              <c:strCache>
                <c:ptCount val="1"/>
                <c:pt idx="0">
                  <c:v>Patent 4</c:v>
                </c:pt>
              </c:strCache>
            </c:strRef>
          </c:tx>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Points!$F$29:$F$37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989C-4C31-B058-20C45FDE36A7}"/>
            </c:ext>
          </c:extLst>
        </c:ser>
        <c:ser>
          <c:idx val="4"/>
          <c:order val="4"/>
          <c:tx>
            <c:strRef>
              <c:f>Points!$G$28</c:f>
              <c:strCache>
                <c:ptCount val="1"/>
                <c:pt idx="0">
                  <c:v>Patent 5</c:v>
                </c:pt>
              </c:strCache>
            </c:strRef>
          </c:tx>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Points!$G$29:$G$37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989C-4C31-B058-20C45FDE36A7}"/>
            </c:ext>
          </c:extLst>
        </c:ser>
        <c:ser>
          <c:idx val="5"/>
          <c:order val="5"/>
          <c:tx>
            <c:strRef>
              <c:f>Points!$H$28</c:f>
              <c:strCache>
                <c:ptCount val="1"/>
                <c:pt idx="0">
                  <c:v>Patent 6</c:v>
                </c:pt>
              </c:strCache>
            </c:strRef>
          </c:tx>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Points!$H$29:$H$37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989C-4C31-B058-20C45FDE36A7}"/>
            </c:ext>
          </c:extLst>
        </c:ser>
        <c:ser>
          <c:idx val="6"/>
          <c:order val="6"/>
          <c:tx>
            <c:strRef>
              <c:f>Points!$I$28</c:f>
              <c:strCache>
                <c:ptCount val="1"/>
                <c:pt idx="0">
                  <c:v>Patent 7</c:v>
                </c:pt>
              </c:strCache>
            </c:strRef>
          </c:tx>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Points!$I$29:$I$37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989C-4C31-B058-20C45FDE36A7}"/>
            </c:ext>
          </c:extLst>
        </c:ser>
        <c:ser>
          <c:idx val="7"/>
          <c:order val="7"/>
          <c:tx>
            <c:strRef>
              <c:f>Points!$J$28</c:f>
              <c:strCache>
                <c:ptCount val="1"/>
                <c:pt idx="0">
                  <c:v>Patent 8</c:v>
                </c:pt>
              </c:strCache>
            </c:strRef>
          </c:tx>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Points!$J$29:$J$37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7-989C-4C31-B058-20C45FDE36A7}"/>
            </c:ext>
          </c:extLst>
        </c:ser>
        <c:ser>
          <c:idx val="8"/>
          <c:order val="8"/>
          <c:tx>
            <c:strRef>
              <c:f>Points!$K$28</c:f>
              <c:strCache>
                <c:ptCount val="1"/>
                <c:pt idx="0">
                  <c:v>Patent 9</c:v>
                </c:pt>
              </c:strCache>
            </c:strRef>
          </c:tx>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Points!$K$29:$K$37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989C-4C31-B058-20C45FDE36A7}"/>
            </c:ext>
          </c:extLst>
        </c:ser>
        <c:ser>
          <c:idx val="9"/>
          <c:order val="9"/>
          <c:tx>
            <c:strRef>
              <c:f>Points!$L$28</c:f>
              <c:strCache>
                <c:ptCount val="1"/>
                <c:pt idx="0">
                  <c:v>Patent 10</c:v>
                </c:pt>
              </c:strCache>
            </c:strRef>
          </c:tx>
          <c:cat>
            <c:strRef>
              <c:f>Points!$B$29:$B$37</c:f>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f>Points!$L$29:$L$37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989C-4C31-B058-20C45FDE36A7}"/>
            </c:ext>
          </c:extLst>
        </c:ser>
        <c:dLbls>
          <c:showLegendKey val="0"/>
          <c:showVal val="0"/>
          <c:showCatName val="0"/>
          <c:showSerName val="0"/>
          <c:showPercent val="0"/>
          <c:showBubbleSize val="0"/>
        </c:dLbls>
        <c:axId val="499435592"/>
        <c:axId val="499438544"/>
        <c:extLst>
          <c:ext xmlns:c15="http://schemas.microsoft.com/office/drawing/2012/chart" uri="{02D57815-91ED-43cb-92C2-25804820EDAC}">
            <c15:filteredRadarSeries>
              <c15:ser>
                <c:idx val="10"/>
                <c:order val="10"/>
                <c:tx>
                  <c:strRef>
                    <c:extLst>
                      <c:ext uri="{02D57815-91ED-43cb-92C2-25804820EDAC}">
                        <c15:formulaRef>
                          <c15:sqref>Points!$M$28</c15:sqref>
                        </c15:formulaRef>
                      </c:ext>
                    </c:extLst>
                    <c:strCache>
                      <c:ptCount val="1"/>
                      <c:pt idx="0">
                        <c:v>Patent 11</c:v>
                      </c:pt>
                    </c:strCache>
                  </c:strRef>
                </c:tx>
                <c:cat>
                  <c:strRef>
                    <c:extLst>
                      <c:ex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c:ext uri="{02D57815-91ED-43cb-92C2-25804820EDAC}">
                        <c15:formulaRef>
                          <c15:sqref>Points!$M$29:$M$37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989C-4C31-B058-20C45FDE36A7}"/>
                  </c:ext>
                </c:extLst>
              </c15:ser>
            </c15:filteredRadarSeries>
            <c15:filteredRadarSeries>
              <c15:ser>
                <c:idx val="11"/>
                <c:order val="11"/>
                <c:tx>
                  <c:strRef>
                    <c:extLst xmlns:c15="http://schemas.microsoft.com/office/drawing/2012/chart">
                      <c:ext xmlns:c15="http://schemas.microsoft.com/office/drawing/2012/chart" uri="{02D57815-91ED-43cb-92C2-25804820EDAC}">
                        <c15:formulaRef>
                          <c15:sqref>Points!$N$28</c15:sqref>
                        </c15:formulaRef>
                      </c:ext>
                    </c:extLst>
                    <c:strCache>
                      <c:ptCount val="1"/>
                      <c:pt idx="0">
                        <c:v>Patent 12</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Points!$N$29:$N$37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B-989C-4C31-B058-20C45FDE36A7}"/>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Points!$O$28</c15:sqref>
                        </c15:formulaRef>
                      </c:ext>
                    </c:extLst>
                    <c:strCache>
                      <c:ptCount val="1"/>
                      <c:pt idx="0">
                        <c:v>Patent 13</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Points!$O$29:$O$37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C-989C-4C31-B058-20C45FDE36A7}"/>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Points!$P$28</c15:sqref>
                        </c15:formulaRef>
                      </c:ext>
                    </c:extLst>
                    <c:strCache>
                      <c:ptCount val="1"/>
                      <c:pt idx="0">
                        <c:v>Patent 14</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Points!$P$29:$P$37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D-989C-4C31-B058-20C45FDE36A7}"/>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Points!$Q$28</c15:sqref>
                        </c15:formulaRef>
                      </c:ext>
                    </c:extLst>
                    <c:strCache>
                      <c:ptCount val="1"/>
                      <c:pt idx="0">
                        <c:v>Patent 15</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Points!$Q$29:$Q$37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E-989C-4C31-B058-20C45FDE36A7}"/>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Points!$R$28</c15:sqref>
                        </c15:formulaRef>
                      </c:ext>
                    </c:extLst>
                    <c:strCache>
                      <c:ptCount val="1"/>
                      <c:pt idx="0">
                        <c:v>Patent 16</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Points!$R$29:$R$37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F-989C-4C31-B058-20C45FDE36A7}"/>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Points!$S$28</c15:sqref>
                        </c15:formulaRef>
                      </c:ext>
                    </c:extLst>
                    <c:strCache>
                      <c:ptCount val="1"/>
                      <c:pt idx="0">
                        <c:v>Patent 17</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Points!$S$29:$S$37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0-989C-4C31-B058-20C45FDE36A7}"/>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Points!$T$28</c15:sqref>
                        </c15:formulaRef>
                      </c:ext>
                    </c:extLst>
                    <c:strCache>
                      <c:ptCount val="1"/>
                      <c:pt idx="0">
                        <c:v>Patent 18</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Points!$T$29:$T$37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1-989C-4C31-B058-20C45FDE36A7}"/>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Points!$U$28</c15:sqref>
                        </c15:formulaRef>
                      </c:ext>
                    </c:extLst>
                    <c:strCache>
                      <c:ptCount val="1"/>
                      <c:pt idx="0">
                        <c:v>Patent 19</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Points!$U$29:$U$37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2-989C-4C31-B058-20C45FDE36A7}"/>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Points!$V$28</c15:sqref>
                        </c15:formulaRef>
                      </c:ext>
                    </c:extLst>
                    <c:strCache>
                      <c:ptCount val="1"/>
                      <c:pt idx="0">
                        <c:v>Patent 20</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Points!$V$29:$V$37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3-989C-4C31-B058-20C45FDE36A7}"/>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Points!$W$28</c15:sqref>
                        </c15:formulaRef>
                      </c:ext>
                    </c:extLst>
                    <c:strCache>
                      <c:ptCount val="1"/>
                      <c:pt idx="0">
                        <c:v>Patent 21</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Points!$W$29:$W$37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4-989C-4C31-B058-20C45FDE36A7}"/>
                  </c:ext>
                </c:extLst>
              </c15:ser>
            </c15:filteredRadarSeries>
            <c15:filteredRadarSeries>
              <c15:ser>
                <c:idx val="21"/>
                <c:order val="21"/>
                <c:tx>
                  <c:strRef>
                    <c:extLst xmlns:c15="http://schemas.microsoft.com/office/drawing/2012/chart">
                      <c:ext xmlns:c15="http://schemas.microsoft.com/office/drawing/2012/chart" uri="{02D57815-91ED-43cb-92C2-25804820EDAC}">
                        <c15:formulaRef>
                          <c15:sqref>Points!$X$28</c15:sqref>
                        </c15:formulaRef>
                      </c:ext>
                    </c:extLst>
                    <c:strCache>
                      <c:ptCount val="1"/>
                      <c:pt idx="0">
                        <c:v>Patent 22</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Points!$X$29:$X$37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5-989C-4C31-B058-20C45FDE36A7}"/>
                  </c:ext>
                </c:extLst>
              </c15:ser>
            </c15:filteredRadarSeries>
            <c15:filteredRadarSeries>
              <c15:ser>
                <c:idx val="22"/>
                <c:order val="22"/>
                <c:tx>
                  <c:strRef>
                    <c:extLst xmlns:c15="http://schemas.microsoft.com/office/drawing/2012/chart">
                      <c:ext xmlns:c15="http://schemas.microsoft.com/office/drawing/2012/chart" uri="{02D57815-91ED-43cb-92C2-25804820EDAC}">
                        <c15:formulaRef>
                          <c15:sqref>Points!$Y$28</c15:sqref>
                        </c15:formulaRef>
                      </c:ext>
                    </c:extLst>
                    <c:strCache>
                      <c:ptCount val="1"/>
                      <c:pt idx="0">
                        <c:v>Patent 23</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Points!$Y$29:$Y$37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6-989C-4C31-B058-20C45FDE36A7}"/>
                  </c:ext>
                </c:extLst>
              </c15:ser>
            </c15:filteredRadarSeries>
            <c15:filteredRadarSeries>
              <c15:ser>
                <c:idx val="23"/>
                <c:order val="23"/>
                <c:tx>
                  <c:strRef>
                    <c:extLst xmlns:c15="http://schemas.microsoft.com/office/drawing/2012/chart">
                      <c:ext xmlns:c15="http://schemas.microsoft.com/office/drawing/2012/chart" uri="{02D57815-91ED-43cb-92C2-25804820EDAC}">
                        <c15:formulaRef>
                          <c15:sqref>Points!$Z$28</c15:sqref>
                        </c15:formulaRef>
                      </c:ext>
                    </c:extLst>
                    <c:strCache>
                      <c:ptCount val="1"/>
                      <c:pt idx="0">
                        <c:v>Patent 24</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Points!$Z$29:$Z$37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7-989C-4C31-B058-20C45FDE36A7}"/>
                  </c:ext>
                </c:extLst>
              </c15:ser>
            </c15:filteredRadarSeries>
            <c15:filteredRadarSeries>
              <c15:ser>
                <c:idx val="24"/>
                <c:order val="24"/>
                <c:tx>
                  <c:strRef>
                    <c:extLst xmlns:c15="http://schemas.microsoft.com/office/drawing/2012/chart">
                      <c:ext xmlns:c15="http://schemas.microsoft.com/office/drawing/2012/chart" uri="{02D57815-91ED-43cb-92C2-25804820EDAC}">
                        <c15:formulaRef>
                          <c15:sqref>Points!$AA$28</c15:sqref>
                        </c15:formulaRef>
                      </c:ext>
                    </c:extLst>
                    <c:strCache>
                      <c:ptCount val="1"/>
                      <c:pt idx="0">
                        <c:v>Patent 25</c:v>
                      </c:pt>
                    </c:strCache>
                  </c:strRef>
                </c:tx>
                <c:cat>
                  <c:strRef>
                    <c:extLst xmlns:c15="http://schemas.microsoft.com/office/drawing/2012/chart">
                      <c:ext xmlns:c15="http://schemas.microsoft.com/office/drawing/2012/chart" uri="{02D57815-91ED-43cb-92C2-25804820EDAC}">
                        <c15:formulaRef>
                          <c15:sqref>Points!$B$29:$B$37</c15:sqref>
                        </c15:formulaRef>
                      </c:ext>
                    </c:extLst>
                    <c:strCache>
                      <c:ptCount val="9"/>
                      <c:pt idx="0">
                        <c:v>C1: Marketing options</c:v>
                      </c:pt>
                      <c:pt idx="1">
                        <c:v>C2: Market growth rate</c:v>
                      </c:pt>
                      <c:pt idx="2">
                        <c:v>C3: Life expectancy</c:v>
                      </c:pt>
                      <c:pt idx="3">
                        <c:v>C4: Competitive/substitute products</c:v>
                      </c:pt>
                      <c:pt idx="4">
                        <c:v>C5: Attainable ultimate sales price</c:v>
                      </c:pt>
                      <c:pt idx="5">
                        <c:v>C6: Potential extra turnover</c:v>
                      </c:pt>
                      <c:pt idx="6">
                        <c:v>C7: Knowledge of commercial opportunities</c:v>
                      </c:pt>
                      <c:pt idx="7">
                        <c:v>C8: Potential licensing revenue</c:v>
                      </c:pt>
                      <c:pt idx="8">
                        <c:v>C9: Permit/licence requirements</c:v>
                      </c:pt>
                    </c:strCache>
                  </c:strRef>
                </c:cat>
                <c:val>
                  <c:numRef>
                    <c:extLst xmlns:c15="http://schemas.microsoft.com/office/drawing/2012/chart">
                      <c:ext xmlns:c15="http://schemas.microsoft.com/office/drawing/2012/chart" uri="{02D57815-91ED-43cb-92C2-25804820EDAC}">
                        <c15:formulaRef>
                          <c15:sqref>Points!$AA$29:$AA$37</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18-989C-4C31-B058-20C45FDE36A7}"/>
                  </c:ext>
                </c:extLst>
              </c15:ser>
            </c15:filteredRadarSeries>
          </c:ext>
        </c:extLst>
      </c:radarChart>
      <c:catAx>
        <c:axId val="49943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499438544"/>
        <c:crosses val="autoZero"/>
        <c:auto val="1"/>
        <c:lblAlgn val="ctr"/>
        <c:lblOffset val="100"/>
        <c:noMultiLvlLbl val="0"/>
      </c:catAx>
      <c:valAx>
        <c:axId val="499438544"/>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5592"/>
        <c:crosses val="autoZero"/>
        <c:crossBetween val="between"/>
        <c:majorUnit val="1"/>
        <c:minorUnit val="1"/>
      </c:valAx>
      <c:spPr>
        <a:solidFill>
          <a:sysClr val="window" lastClr="FFFFFF"/>
        </a:solidFill>
      </c:spPr>
    </c:plotArea>
    <c:legend>
      <c:legendPos val="t"/>
      <c:layout>
        <c:manualLayout>
          <c:xMode val="edge"/>
          <c:yMode val="edge"/>
          <c:x val="8.5707302685649148E-2"/>
          <c:y val="0.11125148535537538"/>
          <c:w val="0.86966283570614278"/>
          <c:h val="0.21480556534910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ysClr val="window" lastClr="FFFFFF"/>
    </a:solidFill>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Finance</a:t>
            </a:r>
          </a:p>
        </c:rich>
      </c:tx>
      <c:overlay val="0"/>
      <c:spPr>
        <a:noFill/>
        <a:ln>
          <a:noFill/>
        </a:ln>
        <a:effectLst/>
      </c:spPr>
    </c:title>
    <c:autoTitleDeleted val="0"/>
    <c:plotArea>
      <c:layout>
        <c:manualLayout>
          <c:layoutTarget val="inner"/>
          <c:xMode val="edge"/>
          <c:yMode val="edge"/>
          <c:x val="0.41409580052493439"/>
          <c:y val="0.45628353747448236"/>
          <c:w val="0.22466951006124233"/>
          <c:h val="0.42530584718576847"/>
        </c:manualLayout>
      </c:layout>
      <c:radarChart>
        <c:radarStyle val="marker"/>
        <c:varyColors val="0"/>
        <c:ser>
          <c:idx val="0"/>
          <c:order val="0"/>
          <c:tx>
            <c:strRef>
              <c:f>Points!$C$41</c:f>
              <c:strCache>
                <c:ptCount val="1"/>
                <c:pt idx="0">
                  <c:v>Patent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Points!$C$42:$C$47</c:f>
              <c:numCache>
                <c:formatCode>General</c:formatCode>
                <c:ptCount val="6"/>
                <c:pt idx="0">
                  <c:v>4</c:v>
                </c:pt>
                <c:pt idx="1">
                  <c:v>2</c:v>
                </c:pt>
                <c:pt idx="2">
                  <c:v>3</c:v>
                </c:pt>
                <c:pt idx="3">
                  <c:v>3</c:v>
                </c:pt>
                <c:pt idx="4">
                  <c:v>5</c:v>
                </c:pt>
                <c:pt idx="5">
                  <c:v>1</c:v>
                </c:pt>
              </c:numCache>
            </c:numRef>
          </c:val>
          <c:extLst>
            <c:ext xmlns:c16="http://schemas.microsoft.com/office/drawing/2014/chart" uri="{C3380CC4-5D6E-409C-BE32-E72D297353CC}">
              <c16:uniqueId val="{00000000-0DD1-4DB0-951C-400AAEF8BDF8}"/>
            </c:ext>
          </c:extLst>
        </c:ser>
        <c:ser>
          <c:idx val="1"/>
          <c:order val="1"/>
          <c:tx>
            <c:strRef>
              <c:f>Points!$D$41</c:f>
              <c:strCache>
                <c:ptCount val="1"/>
                <c:pt idx="0">
                  <c:v>Patent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Points!$D$42:$D$47</c:f>
              <c:numCache>
                <c:formatCode>General</c:formatCode>
                <c:ptCount val="6"/>
                <c:pt idx="0">
                  <c:v>1</c:v>
                </c:pt>
                <c:pt idx="1">
                  <c:v>2</c:v>
                </c:pt>
                <c:pt idx="2">
                  <c:v>3</c:v>
                </c:pt>
                <c:pt idx="3">
                  <c:v>4</c:v>
                </c:pt>
                <c:pt idx="4">
                  <c:v>5</c:v>
                </c:pt>
                <c:pt idx="5">
                  <c:v>4</c:v>
                </c:pt>
              </c:numCache>
            </c:numRef>
          </c:val>
          <c:extLst xmlns:c15="http://schemas.microsoft.com/office/drawing/2012/chart">
            <c:ext xmlns:c16="http://schemas.microsoft.com/office/drawing/2014/chart" uri="{C3380CC4-5D6E-409C-BE32-E72D297353CC}">
              <c16:uniqueId val="{00000001-0DD1-4DB0-951C-400AAEF8BDF8}"/>
            </c:ext>
          </c:extLst>
        </c:ser>
        <c:ser>
          <c:idx val="2"/>
          <c:order val="2"/>
          <c:tx>
            <c:strRef>
              <c:f>Points!$E$41</c:f>
              <c:strCache>
                <c:ptCount val="1"/>
                <c:pt idx="0">
                  <c:v>Patent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Points!$E$42:$E$47</c:f>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0DD1-4DB0-951C-400AAEF8BDF8}"/>
            </c:ext>
          </c:extLst>
        </c:ser>
        <c:ser>
          <c:idx val="3"/>
          <c:order val="3"/>
          <c:tx>
            <c:strRef>
              <c:f>Points!$F$41</c:f>
              <c:strCache>
                <c:ptCount val="1"/>
                <c:pt idx="0">
                  <c:v>Patent 4</c:v>
                </c:pt>
              </c:strCache>
            </c:strRef>
          </c:tx>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Points!$F$42:$F$47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0DD1-4DB0-951C-400AAEF8BDF8}"/>
            </c:ext>
          </c:extLst>
        </c:ser>
        <c:ser>
          <c:idx val="4"/>
          <c:order val="4"/>
          <c:tx>
            <c:strRef>
              <c:f>Points!$G$41</c:f>
              <c:strCache>
                <c:ptCount val="1"/>
                <c:pt idx="0">
                  <c:v>Patent 5</c:v>
                </c:pt>
              </c:strCache>
            </c:strRef>
          </c:tx>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Points!$G$42:$G$47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DD1-4DB0-951C-400AAEF8BDF8}"/>
            </c:ext>
          </c:extLst>
        </c:ser>
        <c:ser>
          <c:idx val="5"/>
          <c:order val="5"/>
          <c:tx>
            <c:strRef>
              <c:f>Points!$H$41</c:f>
              <c:strCache>
                <c:ptCount val="1"/>
                <c:pt idx="0">
                  <c:v>Patent 6</c:v>
                </c:pt>
              </c:strCache>
            </c:strRef>
          </c:tx>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Points!$H$42:$H$47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DD1-4DB0-951C-400AAEF8BDF8}"/>
            </c:ext>
          </c:extLst>
        </c:ser>
        <c:ser>
          <c:idx val="6"/>
          <c:order val="6"/>
          <c:tx>
            <c:strRef>
              <c:f>Points!$I$41</c:f>
              <c:strCache>
                <c:ptCount val="1"/>
                <c:pt idx="0">
                  <c:v>Patent 7</c:v>
                </c:pt>
              </c:strCache>
            </c:strRef>
          </c:tx>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Points!$I$42:$I$47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0DD1-4DB0-951C-400AAEF8BDF8}"/>
            </c:ext>
          </c:extLst>
        </c:ser>
        <c:ser>
          <c:idx val="7"/>
          <c:order val="7"/>
          <c:tx>
            <c:strRef>
              <c:f>Points!$J$41</c:f>
              <c:strCache>
                <c:ptCount val="1"/>
                <c:pt idx="0">
                  <c:v>Patent 8</c:v>
                </c:pt>
              </c:strCache>
            </c:strRef>
          </c:tx>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Points!$J$42:$J$47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0DD1-4DB0-951C-400AAEF8BDF8}"/>
            </c:ext>
          </c:extLst>
        </c:ser>
        <c:ser>
          <c:idx val="8"/>
          <c:order val="8"/>
          <c:tx>
            <c:strRef>
              <c:f>Points!$K$41</c:f>
              <c:strCache>
                <c:ptCount val="1"/>
                <c:pt idx="0">
                  <c:v>Patent 9</c:v>
                </c:pt>
              </c:strCache>
            </c:strRef>
          </c:tx>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Points!$K$42:$K$47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0DD1-4DB0-951C-400AAEF8BDF8}"/>
            </c:ext>
          </c:extLst>
        </c:ser>
        <c:ser>
          <c:idx val="9"/>
          <c:order val="9"/>
          <c:tx>
            <c:strRef>
              <c:f>Points!$L$41</c:f>
              <c:strCache>
                <c:ptCount val="1"/>
                <c:pt idx="0">
                  <c:v>Patent 10</c:v>
                </c:pt>
              </c:strCache>
            </c:strRef>
          </c:tx>
          <c:cat>
            <c:strRef>
              <c:f>Points!$B$42:$B$47</c:f>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f>Points!$L$42:$L$47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9-0DD1-4DB0-951C-400AAEF8BDF8}"/>
            </c:ext>
          </c:extLst>
        </c:ser>
        <c:dLbls>
          <c:showLegendKey val="0"/>
          <c:showVal val="0"/>
          <c:showCatName val="0"/>
          <c:showSerName val="0"/>
          <c:showPercent val="0"/>
          <c:showBubbleSize val="0"/>
        </c:dLbls>
        <c:axId val="499435592"/>
        <c:axId val="499438544"/>
        <c:extLst>
          <c:ext xmlns:c15="http://schemas.microsoft.com/office/drawing/2012/chart" uri="{02D57815-91ED-43cb-92C2-25804820EDAC}">
            <c15:filteredRadarSeries>
              <c15:ser>
                <c:idx val="10"/>
                <c:order val="10"/>
                <c:tx>
                  <c:strRef>
                    <c:extLst>
                      <c:ext uri="{02D57815-91ED-43cb-92C2-25804820EDAC}">
                        <c15:formulaRef>
                          <c15:sqref>Points!$M$41</c15:sqref>
                        </c15:formulaRef>
                      </c:ext>
                    </c:extLst>
                    <c:strCache>
                      <c:ptCount val="1"/>
                      <c:pt idx="0">
                        <c:v>Patent 11</c:v>
                      </c:pt>
                    </c:strCache>
                  </c:strRef>
                </c:tx>
                <c:cat>
                  <c:strRef>
                    <c:extLst>
                      <c:ex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c:ext uri="{02D57815-91ED-43cb-92C2-25804820EDAC}">
                        <c15:formulaRef>
                          <c15:sqref>Points!$M$42:$M$47</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0DD1-4DB0-951C-400AAEF8BDF8}"/>
                  </c:ext>
                </c:extLst>
              </c15:ser>
            </c15:filteredRadarSeries>
            <c15:filteredRadarSeries>
              <c15:ser>
                <c:idx val="11"/>
                <c:order val="11"/>
                <c:tx>
                  <c:strRef>
                    <c:extLst xmlns:c15="http://schemas.microsoft.com/office/drawing/2012/chart">
                      <c:ext xmlns:c15="http://schemas.microsoft.com/office/drawing/2012/chart" uri="{02D57815-91ED-43cb-92C2-25804820EDAC}">
                        <c15:formulaRef>
                          <c15:sqref>Points!$N$41</c15:sqref>
                        </c15:formulaRef>
                      </c:ext>
                    </c:extLst>
                    <c:strCache>
                      <c:ptCount val="1"/>
                      <c:pt idx="0">
                        <c:v>Patent 12</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Points!$N$42:$N$47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B-0DD1-4DB0-951C-400AAEF8BDF8}"/>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Points!$O$41</c15:sqref>
                        </c15:formulaRef>
                      </c:ext>
                    </c:extLst>
                    <c:strCache>
                      <c:ptCount val="1"/>
                      <c:pt idx="0">
                        <c:v>Patent 13</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Points!$O$42:$O$47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C-0DD1-4DB0-951C-400AAEF8BDF8}"/>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Points!$P$41</c15:sqref>
                        </c15:formulaRef>
                      </c:ext>
                    </c:extLst>
                    <c:strCache>
                      <c:ptCount val="1"/>
                      <c:pt idx="0">
                        <c:v>Patent 14</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Points!$P$42:$P$47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D-0DD1-4DB0-951C-400AAEF8BDF8}"/>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Points!$Q$41</c15:sqref>
                        </c15:formulaRef>
                      </c:ext>
                    </c:extLst>
                    <c:strCache>
                      <c:ptCount val="1"/>
                      <c:pt idx="0">
                        <c:v>Patent 15</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Points!$Q$42:$Q$47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E-0DD1-4DB0-951C-400AAEF8BDF8}"/>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Points!$R$41</c15:sqref>
                        </c15:formulaRef>
                      </c:ext>
                    </c:extLst>
                    <c:strCache>
                      <c:ptCount val="1"/>
                      <c:pt idx="0">
                        <c:v>Patent 16</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Points!$R$42:$R$47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F-0DD1-4DB0-951C-400AAEF8BDF8}"/>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Points!$S$41</c15:sqref>
                        </c15:formulaRef>
                      </c:ext>
                    </c:extLst>
                    <c:strCache>
                      <c:ptCount val="1"/>
                      <c:pt idx="0">
                        <c:v>Patent 17</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Points!$S$42:$S$47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0-0DD1-4DB0-951C-400AAEF8BDF8}"/>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Points!$T$41</c15:sqref>
                        </c15:formulaRef>
                      </c:ext>
                    </c:extLst>
                    <c:strCache>
                      <c:ptCount val="1"/>
                      <c:pt idx="0">
                        <c:v>Patent 18</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Points!$T$42:$T$47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1-0DD1-4DB0-951C-400AAEF8BDF8}"/>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Points!$U$41</c15:sqref>
                        </c15:formulaRef>
                      </c:ext>
                    </c:extLst>
                    <c:strCache>
                      <c:ptCount val="1"/>
                      <c:pt idx="0">
                        <c:v>Patent 19</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Points!$U$42:$U$47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2-0DD1-4DB0-951C-400AAEF8BDF8}"/>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Points!$V$41</c15:sqref>
                        </c15:formulaRef>
                      </c:ext>
                    </c:extLst>
                    <c:strCache>
                      <c:ptCount val="1"/>
                      <c:pt idx="0">
                        <c:v>Patent 20</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Points!$V$42:$V$47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3-0DD1-4DB0-951C-400AAEF8BDF8}"/>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Points!$W$41</c15:sqref>
                        </c15:formulaRef>
                      </c:ext>
                    </c:extLst>
                    <c:strCache>
                      <c:ptCount val="1"/>
                      <c:pt idx="0">
                        <c:v>Patent 21</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Points!$W$42:$W$47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4-0DD1-4DB0-951C-400AAEF8BDF8}"/>
                  </c:ext>
                </c:extLst>
              </c15:ser>
            </c15:filteredRadarSeries>
            <c15:filteredRadarSeries>
              <c15:ser>
                <c:idx val="21"/>
                <c:order val="21"/>
                <c:tx>
                  <c:strRef>
                    <c:extLst xmlns:c15="http://schemas.microsoft.com/office/drawing/2012/chart">
                      <c:ext xmlns:c15="http://schemas.microsoft.com/office/drawing/2012/chart" uri="{02D57815-91ED-43cb-92C2-25804820EDAC}">
                        <c15:formulaRef>
                          <c15:sqref>Points!$X$41</c15:sqref>
                        </c15:formulaRef>
                      </c:ext>
                    </c:extLst>
                    <c:strCache>
                      <c:ptCount val="1"/>
                      <c:pt idx="0">
                        <c:v>Patent 22</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Points!$X$42:$X$47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5-0DD1-4DB0-951C-400AAEF8BDF8}"/>
                  </c:ext>
                </c:extLst>
              </c15:ser>
            </c15:filteredRadarSeries>
            <c15:filteredRadarSeries>
              <c15:ser>
                <c:idx val="22"/>
                <c:order val="22"/>
                <c:tx>
                  <c:strRef>
                    <c:extLst xmlns:c15="http://schemas.microsoft.com/office/drawing/2012/chart">
                      <c:ext xmlns:c15="http://schemas.microsoft.com/office/drawing/2012/chart" uri="{02D57815-91ED-43cb-92C2-25804820EDAC}">
                        <c15:formulaRef>
                          <c15:sqref>Points!$Y$41</c15:sqref>
                        </c15:formulaRef>
                      </c:ext>
                    </c:extLst>
                    <c:strCache>
                      <c:ptCount val="1"/>
                      <c:pt idx="0">
                        <c:v>Patent 23</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Points!$Y$42:$Y$47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6-0DD1-4DB0-951C-400AAEF8BDF8}"/>
                  </c:ext>
                </c:extLst>
              </c15:ser>
            </c15:filteredRadarSeries>
            <c15:filteredRadarSeries>
              <c15:ser>
                <c:idx val="23"/>
                <c:order val="23"/>
                <c:tx>
                  <c:strRef>
                    <c:extLst xmlns:c15="http://schemas.microsoft.com/office/drawing/2012/chart">
                      <c:ext xmlns:c15="http://schemas.microsoft.com/office/drawing/2012/chart" uri="{02D57815-91ED-43cb-92C2-25804820EDAC}">
                        <c15:formulaRef>
                          <c15:sqref>Points!$Z$41</c15:sqref>
                        </c15:formulaRef>
                      </c:ext>
                    </c:extLst>
                    <c:strCache>
                      <c:ptCount val="1"/>
                      <c:pt idx="0">
                        <c:v>Patent 24</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Points!$Z$42:$Z$47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7-0DD1-4DB0-951C-400AAEF8BDF8}"/>
                  </c:ext>
                </c:extLst>
              </c15:ser>
            </c15:filteredRadarSeries>
            <c15:filteredRadarSeries>
              <c15:ser>
                <c:idx val="24"/>
                <c:order val="24"/>
                <c:tx>
                  <c:strRef>
                    <c:extLst xmlns:c15="http://schemas.microsoft.com/office/drawing/2012/chart">
                      <c:ext xmlns:c15="http://schemas.microsoft.com/office/drawing/2012/chart" uri="{02D57815-91ED-43cb-92C2-25804820EDAC}">
                        <c15:formulaRef>
                          <c15:sqref>Points!$AA$41</c15:sqref>
                        </c15:formulaRef>
                      </c:ext>
                    </c:extLst>
                    <c:strCache>
                      <c:ptCount val="1"/>
                      <c:pt idx="0">
                        <c:v>Patent 25</c:v>
                      </c:pt>
                    </c:strCache>
                  </c:strRef>
                </c:tx>
                <c:cat>
                  <c:strRef>
                    <c:extLst xmlns:c15="http://schemas.microsoft.com/office/drawing/2012/chart">
                      <c:ext xmlns:c15="http://schemas.microsoft.com/office/drawing/2012/chart" uri="{02D57815-91ED-43cb-92C2-25804820EDAC}">
                        <c15:formulaRef>
                          <c15:sqref>Points!$B$42:$B$47</c15:sqref>
                        </c15:formulaRef>
                      </c:ext>
                    </c:extLst>
                    <c:strCache>
                      <c:ptCount val="6"/>
                      <c:pt idx="0">
                        <c:v>D1: Business output maintainability</c:v>
                      </c:pt>
                      <c:pt idx="1">
                        <c:v>D2: Future cost of development</c:v>
                      </c:pt>
                      <c:pt idx="2">
                        <c:v>D3: Cost of production</c:v>
                      </c:pt>
                      <c:pt idx="3">
                        <c:v>D4: Investment intensity</c:v>
                      </c:pt>
                      <c:pt idx="4">
                        <c:v>D5: Financial capacity to cover renewal fees</c:v>
                      </c:pt>
                      <c:pt idx="5">
                        <c:v>D6: Contribution to company profits</c:v>
                      </c:pt>
                    </c:strCache>
                  </c:strRef>
                </c:cat>
                <c:val>
                  <c:numRef>
                    <c:extLst xmlns:c15="http://schemas.microsoft.com/office/drawing/2012/chart">
                      <c:ext xmlns:c15="http://schemas.microsoft.com/office/drawing/2012/chart" uri="{02D57815-91ED-43cb-92C2-25804820EDAC}">
                        <c15:formulaRef>
                          <c15:sqref>Points!$AA$42:$AA$47</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18-0DD1-4DB0-951C-400AAEF8BDF8}"/>
                  </c:ext>
                </c:extLst>
              </c15:ser>
            </c15:filteredRadarSeries>
          </c:ext>
        </c:extLst>
      </c:radarChart>
      <c:catAx>
        <c:axId val="49943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8544"/>
        <c:crosses val="autoZero"/>
        <c:auto val="1"/>
        <c:lblAlgn val="ctr"/>
        <c:lblOffset val="100"/>
        <c:noMultiLvlLbl val="0"/>
      </c:catAx>
      <c:valAx>
        <c:axId val="499438544"/>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5592"/>
        <c:crosses val="autoZero"/>
        <c:crossBetween val="between"/>
        <c:majorUnit val="1"/>
        <c:minorUnit val="1"/>
      </c:valAx>
      <c:spPr>
        <a:solidFill>
          <a:sysClr val="window" lastClr="FFFFFF"/>
        </a:solidFill>
      </c:spPr>
    </c:plotArea>
    <c:legend>
      <c:legendPos val="t"/>
      <c:layout>
        <c:manualLayout>
          <c:xMode val="edge"/>
          <c:yMode val="edge"/>
          <c:x val="8.5707302685649148E-2"/>
          <c:y val="0.11125148535537538"/>
          <c:w val="0.86966283570614278"/>
          <c:h val="0.264030108468782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ysClr val="window" lastClr="FFFFFF"/>
    </a:solidFill>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Strategy</a:t>
            </a:r>
          </a:p>
        </c:rich>
      </c:tx>
      <c:overlay val="0"/>
      <c:spPr>
        <a:noFill/>
        <a:ln>
          <a:noFill/>
        </a:ln>
        <a:effectLst/>
      </c:spPr>
    </c:title>
    <c:autoTitleDeleted val="0"/>
    <c:plotArea>
      <c:layout>
        <c:manualLayout>
          <c:layoutTarget val="inner"/>
          <c:xMode val="edge"/>
          <c:yMode val="edge"/>
          <c:x val="0.41409580052493439"/>
          <c:y val="0.45628353747448236"/>
          <c:w val="0.22466951006124233"/>
          <c:h val="0.42530584718576847"/>
        </c:manualLayout>
      </c:layout>
      <c:radarChart>
        <c:radarStyle val="marker"/>
        <c:varyColors val="0"/>
        <c:ser>
          <c:idx val="0"/>
          <c:order val="0"/>
          <c:tx>
            <c:strRef>
              <c:f>Points!$C$51</c:f>
              <c:strCache>
                <c:ptCount val="1"/>
                <c:pt idx="0">
                  <c:v>Patent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Points!$C$52:$C$59</c:f>
              <c:numCache>
                <c:formatCode>General</c:formatCode>
                <c:ptCount val="8"/>
                <c:pt idx="0">
                  <c:v>3</c:v>
                </c:pt>
                <c:pt idx="1">
                  <c:v>1</c:v>
                </c:pt>
                <c:pt idx="2">
                  <c:v>3</c:v>
                </c:pt>
                <c:pt idx="3">
                  <c:v>2</c:v>
                </c:pt>
                <c:pt idx="4">
                  <c:v>5</c:v>
                </c:pt>
                <c:pt idx="5">
                  <c:v>1</c:v>
                </c:pt>
                <c:pt idx="6">
                  <c:v>2</c:v>
                </c:pt>
                <c:pt idx="7">
                  <c:v>3</c:v>
                </c:pt>
              </c:numCache>
            </c:numRef>
          </c:val>
          <c:extLst>
            <c:ext xmlns:c16="http://schemas.microsoft.com/office/drawing/2014/chart" uri="{C3380CC4-5D6E-409C-BE32-E72D297353CC}">
              <c16:uniqueId val="{00000000-9935-482D-BA8A-5E2C83565601}"/>
            </c:ext>
          </c:extLst>
        </c:ser>
        <c:ser>
          <c:idx val="1"/>
          <c:order val="1"/>
          <c:tx>
            <c:strRef>
              <c:f>Points!$D$51</c:f>
              <c:strCache>
                <c:ptCount val="1"/>
                <c:pt idx="0">
                  <c:v>Patent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Points!$D$52:$D$59</c:f>
              <c:numCache>
                <c:formatCode>General</c:formatCode>
                <c:ptCount val="8"/>
                <c:pt idx="0">
                  <c:v>1</c:v>
                </c:pt>
                <c:pt idx="1">
                  <c:v>2</c:v>
                </c:pt>
                <c:pt idx="2">
                  <c:v>3</c:v>
                </c:pt>
                <c:pt idx="3">
                  <c:v>4</c:v>
                </c:pt>
                <c:pt idx="4">
                  <c:v>5</c:v>
                </c:pt>
                <c:pt idx="5">
                  <c:v>4</c:v>
                </c:pt>
                <c:pt idx="6">
                  <c:v>3</c:v>
                </c:pt>
                <c:pt idx="7">
                  <c:v>2</c:v>
                </c:pt>
              </c:numCache>
            </c:numRef>
          </c:val>
          <c:extLst xmlns:c15="http://schemas.microsoft.com/office/drawing/2012/chart">
            <c:ext xmlns:c16="http://schemas.microsoft.com/office/drawing/2014/chart" uri="{C3380CC4-5D6E-409C-BE32-E72D297353CC}">
              <c16:uniqueId val="{00000001-9935-482D-BA8A-5E2C83565601}"/>
            </c:ext>
          </c:extLst>
        </c:ser>
        <c:ser>
          <c:idx val="2"/>
          <c:order val="2"/>
          <c:tx>
            <c:strRef>
              <c:f>Points!$E$51</c:f>
              <c:strCache>
                <c:ptCount val="1"/>
                <c:pt idx="0">
                  <c:v>Patent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Points!$E$52:$E$59</c:f>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9935-482D-BA8A-5E2C83565601}"/>
            </c:ext>
          </c:extLst>
        </c:ser>
        <c:ser>
          <c:idx val="3"/>
          <c:order val="3"/>
          <c:tx>
            <c:strRef>
              <c:f>Points!$F$51</c:f>
              <c:strCache>
                <c:ptCount val="1"/>
                <c:pt idx="0">
                  <c:v>Patent 4</c:v>
                </c:pt>
              </c:strCache>
            </c:strRef>
          </c:tx>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Points!$F$52:$F$59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9935-482D-BA8A-5E2C83565601}"/>
            </c:ext>
          </c:extLst>
        </c:ser>
        <c:ser>
          <c:idx val="4"/>
          <c:order val="4"/>
          <c:tx>
            <c:strRef>
              <c:f>Points!$G$51</c:f>
              <c:strCache>
                <c:ptCount val="1"/>
                <c:pt idx="0">
                  <c:v>Patent 5</c:v>
                </c:pt>
              </c:strCache>
            </c:strRef>
          </c:tx>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Points!$G$52:$G$59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9935-482D-BA8A-5E2C83565601}"/>
            </c:ext>
          </c:extLst>
        </c:ser>
        <c:ser>
          <c:idx val="5"/>
          <c:order val="5"/>
          <c:tx>
            <c:strRef>
              <c:f>Points!$H$51</c:f>
              <c:strCache>
                <c:ptCount val="1"/>
                <c:pt idx="0">
                  <c:v>Patent 6</c:v>
                </c:pt>
              </c:strCache>
            </c:strRef>
          </c:tx>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Points!$H$52:$H$59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9935-482D-BA8A-5E2C83565601}"/>
            </c:ext>
          </c:extLst>
        </c:ser>
        <c:ser>
          <c:idx val="6"/>
          <c:order val="6"/>
          <c:tx>
            <c:strRef>
              <c:f>Points!$I$51</c:f>
              <c:strCache>
                <c:ptCount val="1"/>
                <c:pt idx="0">
                  <c:v>Patent 7</c:v>
                </c:pt>
              </c:strCache>
            </c:strRef>
          </c:tx>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Points!$I$52:$I$59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9935-482D-BA8A-5E2C83565601}"/>
            </c:ext>
          </c:extLst>
        </c:ser>
        <c:ser>
          <c:idx val="7"/>
          <c:order val="7"/>
          <c:tx>
            <c:strRef>
              <c:f>Points!$J$51</c:f>
              <c:strCache>
                <c:ptCount val="1"/>
                <c:pt idx="0">
                  <c:v>Patent 8</c:v>
                </c:pt>
              </c:strCache>
            </c:strRef>
          </c:tx>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Points!$J$52:$J$59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9935-482D-BA8A-5E2C83565601}"/>
            </c:ext>
          </c:extLst>
        </c:ser>
        <c:ser>
          <c:idx val="8"/>
          <c:order val="8"/>
          <c:tx>
            <c:strRef>
              <c:f>Points!$K$51</c:f>
              <c:strCache>
                <c:ptCount val="1"/>
                <c:pt idx="0">
                  <c:v>Patent 9</c:v>
                </c:pt>
              </c:strCache>
            </c:strRef>
          </c:tx>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Points!$K$52:$K$59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9935-482D-BA8A-5E2C83565601}"/>
            </c:ext>
          </c:extLst>
        </c:ser>
        <c:ser>
          <c:idx val="9"/>
          <c:order val="9"/>
          <c:tx>
            <c:strRef>
              <c:f>Points!$L$51</c:f>
              <c:strCache>
                <c:ptCount val="1"/>
                <c:pt idx="0">
                  <c:v>Patent 10</c:v>
                </c:pt>
              </c:strCache>
            </c:strRef>
          </c:tx>
          <c:cat>
            <c:strRef>
              <c:f>Points!$B$52:$B$59</c:f>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f>Points!$L$52:$L$59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9-9935-482D-BA8A-5E2C83565601}"/>
            </c:ext>
          </c:extLst>
        </c:ser>
        <c:dLbls>
          <c:showLegendKey val="0"/>
          <c:showVal val="0"/>
          <c:showCatName val="0"/>
          <c:showSerName val="0"/>
          <c:showPercent val="0"/>
          <c:showBubbleSize val="0"/>
        </c:dLbls>
        <c:axId val="499435592"/>
        <c:axId val="499438544"/>
        <c:extLst>
          <c:ext xmlns:c15="http://schemas.microsoft.com/office/drawing/2012/chart" uri="{02D57815-91ED-43cb-92C2-25804820EDAC}">
            <c15:filteredRadarSeries>
              <c15:ser>
                <c:idx val="10"/>
                <c:order val="10"/>
                <c:tx>
                  <c:strRef>
                    <c:extLst>
                      <c:ext uri="{02D57815-91ED-43cb-92C2-25804820EDAC}">
                        <c15:formulaRef>
                          <c15:sqref>Points!$M$51</c15:sqref>
                        </c15:formulaRef>
                      </c:ext>
                    </c:extLst>
                    <c:strCache>
                      <c:ptCount val="1"/>
                      <c:pt idx="0">
                        <c:v>Patent 11</c:v>
                      </c:pt>
                    </c:strCache>
                  </c:strRef>
                </c:tx>
                <c:cat>
                  <c:strRef>
                    <c:extLst>
                      <c:ex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c:ext uri="{02D57815-91ED-43cb-92C2-25804820EDAC}">
                        <c15:formulaRef>
                          <c15:sqref>Points!$M$52:$M$59</c15:sqref>
                        </c15:formulaRef>
                      </c:ext>
                    </c:extLst>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A-9935-482D-BA8A-5E2C83565601}"/>
                  </c:ext>
                </c:extLst>
              </c15:ser>
            </c15:filteredRadarSeries>
            <c15:filteredRadarSeries>
              <c15:ser>
                <c:idx val="11"/>
                <c:order val="11"/>
                <c:tx>
                  <c:strRef>
                    <c:extLst xmlns:c15="http://schemas.microsoft.com/office/drawing/2012/chart">
                      <c:ext xmlns:c15="http://schemas.microsoft.com/office/drawing/2012/chart" uri="{02D57815-91ED-43cb-92C2-25804820EDAC}">
                        <c15:formulaRef>
                          <c15:sqref>Points!$N$51</c15:sqref>
                        </c15:formulaRef>
                      </c:ext>
                    </c:extLst>
                    <c:strCache>
                      <c:ptCount val="1"/>
                      <c:pt idx="0">
                        <c:v>Patent 12</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Points!$N$52:$N$59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B-9935-482D-BA8A-5E2C83565601}"/>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Points!$O$51</c15:sqref>
                        </c15:formulaRef>
                      </c:ext>
                    </c:extLst>
                    <c:strCache>
                      <c:ptCount val="1"/>
                      <c:pt idx="0">
                        <c:v>Patent 13</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Points!$O$52:$O$59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C-9935-482D-BA8A-5E2C83565601}"/>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Points!$P$51</c15:sqref>
                        </c15:formulaRef>
                      </c:ext>
                    </c:extLst>
                    <c:strCache>
                      <c:ptCount val="1"/>
                      <c:pt idx="0">
                        <c:v>Patent 14</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Points!$P$52:$P$59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D-9935-482D-BA8A-5E2C83565601}"/>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Points!$Q$51</c15:sqref>
                        </c15:formulaRef>
                      </c:ext>
                    </c:extLst>
                    <c:strCache>
                      <c:ptCount val="1"/>
                      <c:pt idx="0">
                        <c:v>Patent 15</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Points!$Q$52:$Q$59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E-9935-482D-BA8A-5E2C83565601}"/>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Points!$R$51</c15:sqref>
                        </c15:formulaRef>
                      </c:ext>
                    </c:extLst>
                    <c:strCache>
                      <c:ptCount val="1"/>
                      <c:pt idx="0">
                        <c:v>Patent 16</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Points!$R$52:$R$59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F-9935-482D-BA8A-5E2C83565601}"/>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Points!$S$51</c15:sqref>
                        </c15:formulaRef>
                      </c:ext>
                    </c:extLst>
                    <c:strCache>
                      <c:ptCount val="1"/>
                      <c:pt idx="0">
                        <c:v>Patent 17</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Points!$S$52:$S$59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0-9935-482D-BA8A-5E2C83565601}"/>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Points!$T$51</c15:sqref>
                        </c15:formulaRef>
                      </c:ext>
                    </c:extLst>
                    <c:strCache>
                      <c:ptCount val="1"/>
                      <c:pt idx="0">
                        <c:v>Patent 18</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Points!$T$52:$T$59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1-9935-482D-BA8A-5E2C83565601}"/>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Points!$U$51</c15:sqref>
                        </c15:formulaRef>
                      </c:ext>
                    </c:extLst>
                    <c:strCache>
                      <c:ptCount val="1"/>
                      <c:pt idx="0">
                        <c:v>Patent 19</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Points!$U$52:$U$59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2-9935-482D-BA8A-5E2C83565601}"/>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Points!$V$51</c15:sqref>
                        </c15:formulaRef>
                      </c:ext>
                    </c:extLst>
                    <c:strCache>
                      <c:ptCount val="1"/>
                      <c:pt idx="0">
                        <c:v>Patent 20</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Points!$V$52:$V$59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3-9935-482D-BA8A-5E2C83565601}"/>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Points!$W$51</c15:sqref>
                        </c15:formulaRef>
                      </c:ext>
                    </c:extLst>
                    <c:strCache>
                      <c:ptCount val="1"/>
                      <c:pt idx="0">
                        <c:v>Patent 21</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Points!$W$52:$W$59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4-9935-482D-BA8A-5E2C83565601}"/>
                  </c:ext>
                </c:extLst>
              </c15:ser>
            </c15:filteredRadarSeries>
            <c15:filteredRadarSeries>
              <c15:ser>
                <c:idx val="21"/>
                <c:order val="21"/>
                <c:tx>
                  <c:strRef>
                    <c:extLst xmlns:c15="http://schemas.microsoft.com/office/drawing/2012/chart">
                      <c:ext xmlns:c15="http://schemas.microsoft.com/office/drawing/2012/chart" uri="{02D57815-91ED-43cb-92C2-25804820EDAC}">
                        <c15:formulaRef>
                          <c15:sqref>Points!$X$51</c15:sqref>
                        </c15:formulaRef>
                      </c:ext>
                    </c:extLst>
                    <c:strCache>
                      <c:ptCount val="1"/>
                      <c:pt idx="0">
                        <c:v>Patent 22</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Points!$X$52:$X$59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5-9935-482D-BA8A-5E2C83565601}"/>
                  </c:ext>
                </c:extLst>
              </c15:ser>
            </c15:filteredRadarSeries>
            <c15:filteredRadarSeries>
              <c15:ser>
                <c:idx val="22"/>
                <c:order val="22"/>
                <c:tx>
                  <c:strRef>
                    <c:extLst xmlns:c15="http://schemas.microsoft.com/office/drawing/2012/chart">
                      <c:ext xmlns:c15="http://schemas.microsoft.com/office/drawing/2012/chart" uri="{02D57815-91ED-43cb-92C2-25804820EDAC}">
                        <c15:formulaRef>
                          <c15:sqref>Points!$Y$51</c15:sqref>
                        </c15:formulaRef>
                      </c:ext>
                    </c:extLst>
                    <c:strCache>
                      <c:ptCount val="1"/>
                      <c:pt idx="0">
                        <c:v>Patent 23</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Points!$Y$52:$Y$59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6-9935-482D-BA8A-5E2C83565601}"/>
                  </c:ext>
                </c:extLst>
              </c15:ser>
            </c15:filteredRadarSeries>
            <c15:filteredRadarSeries>
              <c15:ser>
                <c:idx val="23"/>
                <c:order val="23"/>
                <c:tx>
                  <c:strRef>
                    <c:extLst xmlns:c15="http://schemas.microsoft.com/office/drawing/2012/chart">
                      <c:ext xmlns:c15="http://schemas.microsoft.com/office/drawing/2012/chart" uri="{02D57815-91ED-43cb-92C2-25804820EDAC}">
                        <c15:formulaRef>
                          <c15:sqref>Points!$Z$51</c15:sqref>
                        </c15:formulaRef>
                      </c:ext>
                    </c:extLst>
                    <c:strCache>
                      <c:ptCount val="1"/>
                      <c:pt idx="0">
                        <c:v>Patent 24</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Points!$Z$52:$Z$59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7-9935-482D-BA8A-5E2C83565601}"/>
                  </c:ext>
                </c:extLst>
              </c15:ser>
            </c15:filteredRadarSeries>
            <c15:filteredRadarSeries>
              <c15:ser>
                <c:idx val="24"/>
                <c:order val="24"/>
                <c:tx>
                  <c:strRef>
                    <c:extLst xmlns:c15="http://schemas.microsoft.com/office/drawing/2012/chart">
                      <c:ext xmlns:c15="http://schemas.microsoft.com/office/drawing/2012/chart" uri="{02D57815-91ED-43cb-92C2-25804820EDAC}">
                        <c15:formulaRef>
                          <c15:sqref>Points!$AA$51</c15:sqref>
                        </c15:formulaRef>
                      </c:ext>
                    </c:extLst>
                    <c:strCache>
                      <c:ptCount val="1"/>
                      <c:pt idx="0">
                        <c:v>Patent 25</c:v>
                      </c:pt>
                    </c:strCache>
                  </c:strRef>
                </c:tx>
                <c:cat>
                  <c:strRef>
                    <c:extLst xmlns:c15="http://schemas.microsoft.com/office/drawing/2012/chart">
                      <c:ext xmlns:c15="http://schemas.microsoft.com/office/drawing/2012/chart" uri="{02D57815-91ED-43cb-92C2-25804820EDAC}">
                        <c15:formulaRef>
                          <c15:sqref>Points!$B$52:$B$59</c15:sqref>
                        </c15:formulaRef>
                      </c:ext>
                    </c:extLst>
                    <c:strCache>
                      <c:ptCount val="8"/>
                      <c:pt idx="0">
                        <c:v>E1: Securing existing markets</c:v>
                      </c:pt>
                      <c:pt idx="1">
                        <c:v>E2: Winning new markets</c:v>
                      </c:pt>
                      <c:pt idx="2">
                        <c:v>E3: Image building</c:v>
                      </c:pt>
                      <c:pt idx="3">
                        <c:v>E4: Ensuring "freedom to operate"</c:v>
                      </c:pt>
                      <c:pt idx="4">
                        <c:v>E5: Restricting competitive development</c:v>
                      </c:pt>
                      <c:pt idx="5">
                        <c:v>E6: Licence or sales agreement</c:v>
                      </c:pt>
                      <c:pt idx="6">
                        <c:v>E7: Part of core-technology areas</c:v>
                      </c:pt>
                      <c:pt idx="7">
                        <c:v>E8: Correlation between patent and company business strategy</c:v>
                      </c:pt>
                    </c:strCache>
                  </c:strRef>
                </c:cat>
                <c:val>
                  <c:numRef>
                    <c:extLst xmlns:c15="http://schemas.microsoft.com/office/drawing/2012/chart">
                      <c:ext xmlns:c15="http://schemas.microsoft.com/office/drawing/2012/chart" uri="{02D57815-91ED-43cb-92C2-25804820EDAC}">
                        <c15:formulaRef>
                          <c15:sqref>Points!$AA$52:$AA$59</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18-9935-482D-BA8A-5E2C83565601}"/>
                  </c:ext>
                </c:extLst>
              </c15:ser>
            </c15:filteredRadarSeries>
          </c:ext>
        </c:extLst>
      </c:radarChart>
      <c:catAx>
        <c:axId val="49943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8544"/>
        <c:crosses val="autoZero"/>
        <c:auto val="1"/>
        <c:lblAlgn val="ctr"/>
        <c:lblOffset val="100"/>
        <c:noMultiLvlLbl val="0"/>
      </c:catAx>
      <c:valAx>
        <c:axId val="499438544"/>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35592"/>
        <c:crosses val="autoZero"/>
        <c:crossBetween val="between"/>
        <c:majorUnit val="1"/>
        <c:minorUnit val="1"/>
      </c:valAx>
      <c:spPr>
        <a:solidFill>
          <a:sysClr val="window" lastClr="FFFFFF"/>
        </a:solidFill>
      </c:spPr>
    </c:plotArea>
    <c:legend>
      <c:legendPos val="t"/>
      <c:layout>
        <c:manualLayout>
          <c:xMode val="edge"/>
          <c:yMode val="edge"/>
          <c:x val="8.5707302685649148E-2"/>
          <c:y val="0.11125148535537538"/>
          <c:w val="0.86966283570614278"/>
          <c:h val="0.214805565349107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ysClr val="window" lastClr="FFFFFF"/>
    </a:solidFill>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GB" sz="1200"/>
              <a:t>Opportunity/Risk matrix</a:t>
            </a:r>
          </a:p>
        </c:rich>
      </c:tx>
      <c:layout>
        <c:manualLayout>
          <c:xMode val="edge"/>
          <c:yMode val="edge"/>
          <c:x val="0.40735488961583344"/>
          <c:y val="5.1201348738197936E-3"/>
        </c:manualLayout>
      </c:layout>
      <c:overlay val="0"/>
    </c:title>
    <c:autoTitleDeleted val="0"/>
    <c:plotArea>
      <c:layout>
        <c:manualLayout>
          <c:layoutTarget val="inner"/>
          <c:xMode val="edge"/>
          <c:yMode val="edge"/>
          <c:x val="0.10339189012240962"/>
          <c:y val="9.4388733707095704E-2"/>
          <c:w val="0.85057411613989931"/>
          <c:h val="0.74226750420855347"/>
        </c:manualLayout>
      </c:layout>
      <c:scatterChart>
        <c:scatterStyle val="smoothMarker"/>
        <c:varyColors val="0"/>
        <c:ser>
          <c:idx val="25"/>
          <c:order val="25"/>
          <c:tx>
            <c:v>Horizontal line</c:v>
          </c:tx>
          <c:spPr>
            <a:ln>
              <a:solidFill>
                <a:schemeClr val="tx1"/>
              </a:solidFill>
            </a:ln>
          </c:spPr>
          <c:marker>
            <c:symbol val="none"/>
          </c:marker>
          <c:dLbls>
            <c:delete val="1"/>
          </c:dLbls>
          <c:xVal>
            <c:numRef>
              <c:f>'RiskOpportunity Calculation'!$B$92:$B$93</c:f>
              <c:numCache>
                <c:formatCode>General</c:formatCode>
                <c:ptCount val="2"/>
                <c:pt idx="0">
                  <c:v>0</c:v>
                </c:pt>
                <c:pt idx="1">
                  <c:v>1</c:v>
                </c:pt>
              </c:numCache>
            </c:numRef>
          </c:xVal>
          <c:yVal>
            <c:numRef>
              <c:f>'RiskOpportunity Calculation'!$C$92:$C$93</c:f>
              <c:numCache>
                <c:formatCode>General</c:formatCode>
                <c:ptCount val="2"/>
                <c:pt idx="0">
                  <c:v>-0.5</c:v>
                </c:pt>
                <c:pt idx="1">
                  <c:v>-0.5</c:v>
                </c:pt>
              </c:numCache>
            </c:numRef>
          </c:yVal>
          <c:smooth val="1"/>
          <c:extLst>
            <c:ext xmlns:c16="http://schemas.microsoft.com/office/drawing/2014/chart" uri="{C3380CC4-5D6E-409C-BE32-E72D297353CC}">
              <c16:uniqueId val="{0000000A-460E-4636-9A83-7A1DE9351D97}"/>
            </c:ext>
          </c:extLst>
        </c:ser>
        <c:dLbls>
          <c:showLegendKey val="0"/>
          <c:showVal val="1"/>
          <c:showCatName val="0"/>
          <c:showSerName val="0"/>
          <c:showPercent val="0"/>
          <c:showBubbleSize val="0"/>
        </c:dLbls>
        <c:axId val="724885040"/>
        <c:axId val="724883072"/>
      </c:scatterChart>
      <c:scatterChart>
        <c:scatterStyle val="lineMarker"/>
        <c:varyColors val="0"/>
        <c:ser>
          <c:idx val="0"/>
          <c:order val="0"/>
          <c:tx>
            <c:strRef>
              <c:f>'RiskOpportunity Calculation'!$B$87</c:f>
              <c:strCache>
                <c:ptCount val="1"/>
                <c:pt idx="0">
                  <c:v>Patent 1</c:v>
                </c:pt>
              </c:strCache>
            </c:strRef>
          </c:tx>
          <c:spPr>
            <a:ln w="25400">
              <a:noFill/>
            </a:ln>
          </c:spPr>
          <c:marker>
            <c:symbol val="circle"/>
            <c:size val="10"/>
            <c:spPr>
              <a:solidFill>
                <a:srgbClr val="D93317"/>
              </a:solidFill>
              <a:ln w="6350"/>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'RiskOpportunity Calculation'!$B$88</c:f>
              <c:numCache>
                <c:formatCode>General</c:formatCode>
                <c:ptCount val="1"/>
                <c:pt idx="0">
                  <c:v>0.71666666666666667</c:v>
                </c:pt>
              </c:numCache>
            </c:numRef>
          </c:xVal>
          <c:yVal>
            <c:numRef>
              <c:f>'RiskOpportunity Calculation'!$B$89</c:f>
              <c:numCache>
                <c:formatCode>General</c:formatCode>
                <c:ptCount val="1"/>
                <c:pt idx="0">
                  <c:v>-0.47619047619047616</c:v>
                </c:pt>
              </c:numCache>
            </c:numRef>
          </c:yVal>
          <c:smooth val="0"/>
          <c:extLst>
            <c:ext xmlns:c16="http://schemas.microsoft.com/office/drawing/2014/chart" uri="{C3380CC4-5D6E-409C-BE32-E72D297353CC}">
              <c16:uniqueId val="{00000000-460E-4636-9A83-7A1DE9351D97}"/>
            </c:ext>
          </c:extLst>
        </c:ser>
        <c:ser>
          <c:idx val="1"/>
          <c:order val="1"/>
          <c:tx>
            <c:strRef>
              <c:f>'RiskOpportunity Calculation'!$C$87</c:f>
              <c:strCache>
                <c:ptCount val="1"/>
                <c:pt idx="0">
                  <c:v>Patent 2</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'RiskOpportunity Calculation'!$C$88</c:f>
              <c:numCache>
                <c:formatCode>General</c:formatCode>
                <c:ptCount val="1"/>
                <c:pt idx="0">
                  <c:v>0.38333333333333336</c:v>
                </c:pt>
              </c:numCache>
            </c:numRef>
          </c:xVal>
          <c:yVal>
            <c:numRef>
              <c:f>'RiskOpportunity Calculation'!$C$89</c:f>
              <c:numCache>
                <c:formatCode>General</c:formatCode>
                <c:ptCount val="1"/>
                <c:pt idx="0">
                  <c:v>-0.55952380952380953</c:v>
                </c:pt>
              </c:numCache>
            </c:numRef>
          </c:yVal>
          <c:smooth val="0"/>
          <c:extLst>
            <c:ext xmlns:c16="http://schemas.microsoft.com/office/drawing/2014/chart" uri="{C3380CC4-5D6E-409C-BE32-E72D297353CC}">
              <c16:uniqueId val="{00000001-460E-4636-9A83-7A1DE9351D97}"/>
            </c:ext>
          </c:extLst>
        </c:ser>
        <c:ser>
          <c:idx val="2"/>
          <c:order val="2"/>
          <c:tx>
            <c:strRef>
              <c:f>'RiskOpportunity Calculation'!$D$87</c:f>
              <c:strCache>
                <c:ptCount val="1"/>
                <c:pt idx="0">
                  <c:v>Patent 3</c:v>
                </c:pt>
              </c:strCache>
              <c:extLst xmlns:c15="http://schemas.microsoft.com/office/drawing/2012/chart"/>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Calculation'!$D$88</c:f>
              <c:numCache>
                <c:formatCode>General</c:formatCode>
                <c:ptCount val="1"/>
                <c:pt idx="0">
                  <c:v>0</c:v>
                </c:pt>
              </c:numCache>
              <c:extLst xmlns:c15="http://schemas.microsoft.com/office/drawing/2012/chart"/>
            </c:numRef>
          </c:xVal>
          <c:yVal>
            <c:numRef>
              <c:f>'RiskOpportunity Calculation'!$D$89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2-460E-4636-9A83-7A1DE9351D97}"/>
            </c:ext>
          </c:extLst>
        </c:ser>
        <c:ser>
          <c:idx val="3"/>
          <c:order val="3"/>
          <c:tx>
            <c:strRef>
              <c:f>'RiskOpportunity Calculation'!$E$87</c:f>
              <c:strCache>
                <c:ptCount val="1"/>
                <c:pt idx="0">
                  <c:v>Patent 4</c:v>
                </c:pt>
              </c:strCache>
              <c:extLst xmlns:c15="http://schemas.microsoft.com/office/drawing/2012/chart"/>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Calculation'!$E$88</c:f>
              <c:numCache>
                <c:formatCode>General</c:formatCode>
                <c:ptCount val="1"/>
                <c:pt idx="0">
                  <c:v>0</c:v>
                </c:pt>
              </c:numCache>
              <c:extLst xmlns:c15="http://schemas.microsoft.com/office/drawing/2012/chart"/>
            </c:numRef>
          </c:xVal>
          <c:yVal>
            <c:numRef>
              <c:f>'RiskOpportunity Calculation'!$E$89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3-460E-4636-9A83-7A1DE9351D97}"/>
            </c:ext>
          </c:extLst>
        </c:ser>
        <c:ser>
          <c:idx val="4"/>
          <c:order val="4"/>
          <c:tx>
            <c:strRef>
              <c:f>'RiskOpportunity Calculation'!$F$87</c:f>
              <c:strCache>
                <c:ptCount val="1"/>
                <c:pt idx="0">
                  <c:v>Patent 5</c:v>
                </c:pt>
              </c:strCache>
              <c:extLst xmlns:c15="http://schemas.microsoft.com/office/drawing/2012/chart"/>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Calculation'!$F$88</c:f>
              <c:numCache>
                <c:formatCode>General</c:formatCode>
                <c:ptCount val="1"/>
                <c:pt idx="0">
                  <c:v>0</c:v>
                </c:pt>
              </c:numCache>
              <c:extLst xmlns:c15="http://schemas.microsoft.com/office/drawing/2012/chart"/>
            </c:numRef>
          </c:xVal>
          <c:yVal>
            <c:numRef>
              <c:f>'RiskOpportunity Calculation'!$F$89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4-460E-4636-9A83-7A1DE9351D97}"/>
            </c:ext>
          </c:extLst>
        </c:ser>
        <c:ser>
          <c:idx val="5"/>
          <c:order val="5"/>
          <c:tx>
            <c:strRef>
              <c:f>'RiskOpportunity Calculation'!$G$87</c:f>
              <c:strCache>
                <c:ptCount val="1"/>
                <c:pt idx="0">
                  <c:v>Patent 6</c:v>
                </c:pt>
              </c:strCache>
              <c:extLst xmlns:c15="http://schemas.microsoft.com/office/drawing/2012/chart"/>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Calculation'!$G$88</c:f>
              <c:numCache>
                <c:formatCode>General</c:formatCode>
                <c:ptCount val="1"/>
                <c:pt idx="0">
                  <c:v>0</c:v>
                </c:pt>
              </c:numCache>
              <c:extLst xmlns:c15="http://schemas.microsoft.com/office/drawing/2012/chart"/>
            </c:numRef>
          </c:xVal>
          <c:yVal>
            <c:numRef>
              <c:f>'RiskOpportunity Calculation'!$G$89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5-460E-4636-9A83-7A1DE9351D97}"/>
            </c:ext>
          </c:extLst>
        </c:ser>
        <c:ser>
          <c:idx val="6"/>
          <c:order val="6"/>
          <c:tx>
            <c:strRef>
              <c:f>'RiskOpportunity Calculation'!$H$87</c:f>
              <c:strCache>
                <c:ptCount val="1"/>
                <c:pt idx="0">
                  <c:v>Patent 7</c:v>
                </c:pt>
              </c:strCache>
              <c:extLst xmlns:c15="http://schemas.microsoft.com/office/drawing/2012/chart"/>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Calculation'!$H$88</c:f>
              <c:numCache>
                <c:formatCode>General</c:formatCode>
                <c:ptCount val="1"/>
                <c:pt idx="0">
                  <c:v>0</c:v>
                </c:pt>
              </c:numCache>
              <c:extLst xmlns:c15="http://schemas.microsoft.com/office/drawing/2012/chart"/>
            </c:numRef>
          </c:xVal>
          <c:yVal>
            <c:numRef>
              <c:f>'RiskOpportunity Calculation'!$H$89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6-460E-4636-9A83-7A1DE9351D97}"/>
            </c:ext>
          </c:extLst>
        </c:ser>
        <c:ser>
          <c:idx val="7"/>
          <c:order val="7"/>
          <c:tx>
            <c:strRef>
              <c:f>'RiskOpportunity Calculation'!$I$87</c:f>
              <c:strCache>
                <c:ptCount val="1"/>
                <c:pt idx="0">
                  <c:v>Patent 8</c:v>
                </c:pt>
              </c:strCache>
              <c:extLst xmlns:c15="http://schemas.microsoft.com/office/drawing/2012/chart"/>
            </c:strRef>
          </c:tx>
          <c:spPr>
            <a:ln w="25400">
              <a:noFill/>
            </a:ln>
          </c:spPr>
          <c:marker>
            <c:symbol val="circle"/>
            <c:size val="9"/>
          </c:marker>
          <c:dLbls>
            <c:spPr>
              <a:noFill/>
              <a:ln>
                <a:noFill/>
              </a:ln>
              <a:effectLst/>
            </c:spPr>
            <c:dLblPos val="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Calculation'!$I$88</c:f>
              <c:numCache>
                <c:formatCode>General</c:formatCode>
                <c:ptCount val="1"/>
                <c:pt idx="0">
                  <c:v>0</c:v>
                </c:pt>
              </c:numCache>
              <c:extLst xmlns:c15="http://schemas.microsoft.com/office/drawing/2012/chart"/>
            </c:numRef>
          </c:xVal>
          <c:yVal>
            <c:numRef>
              <c:f>'RiskOpportunity Calculation'!$I$89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7-460E-4636-9A83-7A1DE9351D97}"/>
            </c:ext>
          </c:extLst>
        </c:ser>
        <c:ser>
          <c:idx val="8"/>
          <c:order val="8"/>
          <c:tx>
            <c:strRef>
              <c:f>'RiskOpportunity Calculation'!$J$87</c:f>
              <c:strCache>
                <c:ptCount val="1"/>
                <c:pt idx="0">
                  <c:v>Patent 9</c:v>
                </c:pt>
              </c:strCache>
              <c:extLst xmlns:c15="http://schemas.microsoft.com/office/drawing/2012/chart"/>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Calculation'!$J$88</c:f>
              <c:numCache>
                <c:formatCode>General</c:formatCode>
                <c:ptCount val="1"/>
                <c:pt idx="0">
                  <c:v>0</c:v>
                </c:pt>
              </c:numCache>
              <c:extLst xmlns:c15="http://schemas.microsoft.com/office/drawing/2012/chart"/>
            </c:numRef>
          </c:xVal>
          <c:yVal>
            <c:numRef>
              <c:f>'RiskOpportunity Calculation'!$J$89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8-460E-4636-9A83-7A1DE9351D97}"/>
            </c:ext>
          </c:extLst>
        </c:ser>
        <c:ser>
          <c:idx val="9"/>
          <c:order val="9"/>
          <c:tx>
            <c:strRef>
              <c:f>'RiskOpportunity Calculation'!$K$87</c:f>
              <c:strCache>
                <c:ptCount val="1"/>
                <c:pt idx="0">
                  <c:v>Patent 10</c:v>
                </c:pt>
              </c:strCache>
              <c:extLst xmlns:c15="http://schemas.microsoft.com/office/drawing/2012/chart"/>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f>'RiskOpportunity Calculation'!$K$88</c:f>
              <c:numCache>
                <c:formatCode>General</c:formatCode>
                <c:ptCount val="1"/>
                <c:pt idx="0">
                  <c:v>0</c:v>
                </c:pt>
              </c:numCache>
              <c:extLst xmlns:c15="http://schemas.microsoft.com/office/drawing/2012/chart"/>
            </c:numRef>
          </c:xVal>
          <c:yVal>
            <c:numRef>
              <c:f>'RiskOpportunity Calculation'!$K$89</c:f>
              <c:numCache>
                <c:formatCode>General</c:formatCode>
                <c:ptCount val="1"/>
                <c:pt idx="0">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9-460E-4636-9A83-7A1DE9351D97}"/>
            </c:ext>
          </c:extLst>
        </c:ser>
        <c:dLbls>
          <c:showLegendKey val="0"/>
          <c:showVal val="0"/>
          <c:showCatName val="0"/>
          <c:showSerName val="0"/>
          <c:showPercent val="0"/>
          <c:showBubbleSize val="0"/>
        </c:dLbls>
        <c:axId val="724885040"/>
        <c:axId val="724883072"/>
        <c:extLst>
          <c:ext xmlns:c15="http://schemas.microsoft.com/office/drawing/2012/chart" uri="{02D57815-91ED-43cb-92C2-25804820EDAC}">
            <c15:filteredScatterSeries>
              <c15:ser>
                <c:idx val="10"/>
                <c:order val="10"/>
                <c:tx>
                  <c:strRef>
                    <c:extLst>
                      <c:ext uri="{02D57815-91ED-43cb-92C2-25804820EDAC}">
                        <c15:formulaRef>
                          <c15:sqref>'RiskOpportunity Calculation'!$L$87</c15:sqref>
                        </c15:formulaRef>
                      </c:ext>
                    </c:extLst>
                    <c:strCache>
                      <c:ptCount val="1"/>
                      <c:pt idx="0">
                        <c:v>Patent 11</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c:ext uri="{CE6537A1-D6FC-4f65-9D91-7224C49458BB}">
                      <c15:showLeaderLines val="1"/>
                    </c:ext>
                  </c:extLst>
                </c:dLbls>
                <c:xVal>
                  <c:numRef>
                    <c:extLst>
                      <c:ext uri="{02D57815-91ED-43cb-92C2-25804820EDAC}">
                        <c15:formulaRef>
                          <c15:sqref>'RiskOpportunity Calculation'!$L$88</c15:sqref>
                        </c15:formulaRef>
                      </c:ext>
                    </c:extLst>
                    <c:numCache>
                      <c:formatCode>General</c:formatCode>
                      <c:ptCount val="1"/>
                      <c:pt idx="0">
                        <c:v>0</c:v>
                      </c:pt>
                    </c:numCache>
                  </c:numRef>
                </c:xVal>
                <c:yVal>
                  <c:numRef>
                    <c:extLst>
                      <c:ext uri="{02D57815-91ED-43cb-92C2-25804820EDAC}">
                        <c15:formulaRef>
                          <c15:sqref>'RiskOpportunity Calculation'!$L$89</c15:sqref>
                        </c15:formulaRef>
                      </c:ext>
                    </c:extLst>
                    <c:numCache>
                      <c:formatCode>General</c:formatCode>
                      <c:ptCount val="1"/>
                      <c:pt idx="0">
                        <c:v>0</c:v>
                      </c:pt>
                    </c:numCache>
                  </c:numRef>
                </c:yVal>
                <c:smooth val="0"/>
                <c:extLst>
                  <c:ext xmlns:c16="http://schemas.microsoft.com/office/drawing/2014/chart" uri="{C3380CC4-5D6E-409C-BE32-E72D297353CC}">
                    <c16:uniqueId val="{0000000E-460E-4636-9A83-7A1DE9351D97}"/>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'RiskOpportunity Calculation'!$M$87</c15:sqref>
                        </c15:formulaRef>
                      </c:ext>
                    </c:extLst>
                    <c:strCache>
                      <c:ptCount val="1"/>
                      <c:pt idx="0">
                        <c:v>Patent 12</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Calculation'!$M$88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Calculation'!$M$89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0F-460E-4636-9A83-7A1DE9351D97}"/>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'RiskOpportunity Calculation'!$N$87</c15:sqref>
                        </c15:formulaRef>
                      </c:ext>
                    </c:extLst>
                    <c:strCache>
                      <c:ptCount val="1"/>
                      <c:pt idx="0">
                        <c:v>Patent 13</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Calculation'!$N$88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Calculation'!$N$89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0-460E-4636-9A83-7A1DE9351D97}"/>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'RiskOpportunity Calculation'!$O$87</c15:sqref>
                        </c15:formulaRef>
                      </c:ext>
                    </c:extLst>
                    <c:strCache>
                      <c:ptCount val="1"/>
                      <c:pt idx="0">
                        <c:v>Patent 14</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Calculation'!$O$88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Calculation'!$O$89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1-460E-4636-9A83-7A1DE9351D97}"/>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'RiskOpportunity Calculation'!$P$87</c15:sqref>
                        </c15:formulaRef>
                      </c:ext>
                    </c:extLst>
                    <c:strCache>
                      <c:ptCount val="1"/>
                      <c:pt idx="0">
                        <c:v>Patent 15</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Calculation'!$P$88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Calculation'!$P$89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2-460E-4636-9A83-7A1DE9351D97}"/>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'RiskOpportunity Calculation'!$Q$87</c15:sqref>
                        </c15:formulaRef>
                      </c:ext>
                    </c:extLst>
                    <c:strCache>
                      <c:ptCount val="1"/>
                      <c:pt idx="0">
                        <c:v>Patent 16</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Calculation'!$Q$88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Calculation'!$Q$89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3-460E-4636-9A83-7A1DE9351D97}"/>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'RiskOpportunity Calculation'!$R$87</c15:sqref>
                        </c15:formulaRef>
                      </c:ext>
                    </c:extLst>
                    <c:strCache>
                      <c:ptCount val="1"/>
                      <c:pt idx="0">
                        <c:v>Patent 17</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Calculation'!$R$88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Calculation'!$R$89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4-460E-4636-9A83-7A1DE9351D97}"/>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'RiskOpportunity Calculation'!$S$87</c15:sqref>
                        </c15:formulaRef>
                      </c:ext>
                    </c:extLst>
                    <c:strCache>
                      <c:ptCount val="1"/>
                      <c:pt idx="0">
                        <c:v>Patent 18</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Calculation'!$S$88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Calculation'!$S$89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5-460E-4636-9A83-7A1DE9351D97}"/>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'RiskOpportunity Calculation'!$T$87</c15:sqref>
                        </c15:formulaRef>
                      </c:ext>
                    </c:extLst>
                    <c:strCache>
                      <c:ptCount val="1"/>
                      <c:pt idx="0">
                        <c:v>Patent 19</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Calculation'!$T$88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Calculation'!$T$89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6-460E-4636-9A83-7A1DE9351D97}"/>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'RiskOpportunity Calculation'!$U$87</c15:sqref>
                        </c15:formulaRef>
                      </c:ext>
                    </c:extLst>
                    <c:strCache>
                      <c:ptCount val="1"/>
                      <c:pt idx="0">
                        <c:v>Patent 20</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Calculation'!$U$88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Calculation'!$U$89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7-460E-4636-9A83-7A1DE9351D97}"/>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'RiskOpportunity Calculation'!$V$87</c15:sqref>
                        </c15:formulaRef>
                      </c:ext>
                    </c:extLst>
                    <c:strCache>
                      <c:ptCount val="1"/>
                      <c:pt idx="0">
                        <c:v>Patent 21</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Calculation'!$V$88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Calculation'!$V$89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8-460E-4636-9A83-7A1DE9351D97}"/>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'RiskOpportunity Calculation'!$W$87</c15:sqref>
                        </c15:formulaRef>
                      </c:ext>
                    </c:extLst>
                    <c:strCache>
                      <c:ptCount val="1"/>
                      <c:pt idx="0">
                        <c:v>Patent 22</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Calculation'!$W$88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Calculation'!$W$89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9-460E-4636-9A83-7A1DE9351D97}"/>
                  </c:ext>
                </c:extLst>
              </c15:ser>
            </c15:filteredScatterSeries>
            <c15:filteredScatterSeries>
              <c15:ser>
                <c:idx val="22"/>
                <c:order val="22"/>
                <c:tx>
                  <c:strRef>
                    <c:extLst xmlns:c15="http://schemas.microsoft.com/office/drawing/2012/chart">
                      <c:ext xmlns:c15="http://schemas.microsoft.com/office/drawing/2012/chart" uri="{02D57815-91ED-43cb-92C2-25804820EDAC}">
                        <c15:formulaRef>
                          <c15:sqref>'RiskOpportunity Calculation'!$X$87</c15:sqref>
                        </c15:formulaRef>
                      </c:ext>
                    </c:extLst>
                    <c:strCache>
                      <c:ptCount val="1"/>
                      <c:pt idx="0">
                        <c:v>Patent 23</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Calculation'!$X$88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Calculation'!$X$89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A-460E-4636-9A83-7A1DE9351D97}"/>
                  </c:ext>
                </c:extLst>
              </c15:ser>
            </c15:filteredScatterSeries>
            <c15:filteredScatterSeries>
              <c15:ser>
                <c:idx val="23"/>
                <c:order val="23"/>
                <c:tx>
                  <c:strRef>
                    <c:extLst xmlns:c15="http://schemas.microsoft.com/office/drawing/2012/chart">
                      <c:ext xmlns:c15="http://schemas.microsoft.com/office/drawing/2012/chart" uri="{02D57815-91ED-43cb-92C2-25804820EDAC}">
                        <c15:formulaRef>
                          <c15:sqref>'RiskOpportunity Calculation'!$Y$87</c15:sqref>
                        </c15:formulaRef>
                      </c:ext>
                    </c:extLst>
                    <c:strCache>
                      <c:ptCount val="1"/>
                      <c:pt idx="0">
                        <c:v>Patent 24</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Calculation'!$Y$88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Calculation'!$Y$89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B-460E-4636-9A83-7A1DE9351D97}"/>
                  </c:ext>
                </c:extLst>
              </c15:ser>
            </c15:filteredScatterSeries>
            <c15:filteredScatterSeries>
              <c15:ser>
                <c:idx val="24"/>
                <c:order val="24"/>
                <c:tx>
                  <c:strRef>
                    <c:extLst xmlns:c15="http://schemas.microsoft.com/office/drawing/2012/chart">
                      <c:ext xmlns:c15="http://schemas.microsoft.com/office/drawing/2012/chart" uri="{02D57815-91ED-43cb-92C2-25804820EDAC}">
                        <c15:formulaRef>
                          <c15:sqref>'RiskOpportunity Calculation'!$Z$87</c15:sqref>
                        </c15:formulaRef>
                      </c:ext>
                    </c:extLst>
                    <c:strCache>
                      <c:ptCount val="1"/>
                      <c:pt idx="0">
                        <c:v>Patent 25</c:v>
                      </c:pt>
                    </c:strCache>
                  </c:strRef>
                </c:tx>
                <c:spPr>
                  <a:ln w="25400">
                    <a:noFill/>
                  </a:ln>
                </c:spPr>
                <c:marker>
                  <c:symbol val="circle"/>
                  <c:size val="9"/>
                </c:marker>
                <c:dLbls>
                  <c:spPr>
                    <a:noFill/>
                    <a:ln>
                      <a:noFill/>
                    </a:ln>
                    <a:effectLst/>
                  </c:spPr>
                  <c:showLegendKey val="0"/>
                  <c:showVal val="0"/>
                  <c:showCatName val="0"/>
                  <c:showSerName val="1"/>
                  <c:showPercent val="0"/>
                  <c:showBubbleSize val="0"/>
                  <c:showLeaderLines val="0"/>
                  <c:extLst xmlns:c15="http://schemas.microsoft.com/office/drawing/2012/chart">
                    <c:ext xmlns:c15="http://schemas.microsoft.com/office/drawing/2012/chart" uri="{CE6537A1-D6FC-4f65-9D91-7224C49458BB}">
                      <c15:showLeaderLines val="1"/>
                    </c:ext>
                  </c:extLst>
                </c:dLbls>
                <c:xVal>
                  <c:numRef>
                    <c:extLst xmlns:c15="http://schemas.microsoft.com/office/drawing/2012/chart">
                      <c:ext xmlns:c15="http://schemas.microsoft.com/office/drawing/2012/chart" uri="{02D57815-91ED-43cb-92C2-25804820EDAC}">
                        <c15:formulaRef>
                          <c15:sqref>'RiskOpportunity Calculation'!$Z$88</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'RiskOpportunity Calculation'!$Z$89</c15:sqref>
                        </c15:formulaRef>
                      </c:ext>
                    </c:extLst>
                    <c:numCache>
                      <c:formatCode>General</c:formatCode>
                      <c:ptCount val="1"/>
                      <c:pt idx="0">
                        <c:v>0</c:v>
                      </c:pt>
                    </c:numCache>
                  </c:numRef>
                </c:yVal>
                <c:smooth val="0"/>
                <c:extLst xmlns:c15="http://schemas.microsoft.com/office/drawing/2012/chart">
                  <c:ext xmlns:c16="http://schemas.microsoft.com/office/drawing/2014/chart" uri="{C3380CC4-5D6E-409C-BE32-E72D297353CC}">
                    <c16:uniqueId val="{0000001C-460E-4636-9A83-7A1DE9351D97}"/>
                  </c:ext>
                </c:extLst>
              </c15:ser>
            </c15:filteredScatterSeries>
          </c:ext>
        </c:extLst>
      </c:scatterChart>
      <c:scatterChart>
        <c:scatterStyle val="smoothMarker"/>
        <c:varyColors val="0"/>
        <c:ser>
          <c:idx val="26"/>
          <c:order val="26"/>
          <c:tx>
            <c:v>Vertical line</c:v>
          </c:tx>
          <c:marker>
            <c:spPr>
              <a:noFill/>
              <a:ln>
                <a:noFill/>
              </a:ln>
            </c:spPr>
          </c:marker>
          <c:dPt>
            <c:idx val="1"/>
            <c:bubble3D val="0"/>
            <c:spPr>
              <a:ln>
                <a:solidFill>
                  <a:schemeClr val="tx1"/>
                </a:solidFill>
              </a:ln>
            </c:spPr>
            <c:extLst>
              <c:ext xmlns:c16="http://schemas.microsoft.com/office/drawing/2014/chart" uri="{C3380CC4-5D6E-409C-BE32-E72D297353CC}">
                <c16:uniqueId val="{0000000C-460E-4636-9A83-7A1DE9351D97}"/>
              </c:ext>
            </c:extLst>
          </c:dPt>
          <c:dLbls>
            <c:delete val="1"/>
          </c:dLbls>
          <c:xVal>
            <c:numRef>
              <c:f>'RiskOpportunity Calculation'!$B$94:$B$95</c:f>
              <c:numCache>
                <c:formatCode>General</c:formatCode>
                <c:ptCount val="2"/>
                <c:pt idx="0">
                  <c:v>0.5</c:v>
                </c:pt>
                <c:pt idx="1">
                  <c:v>0.5</c:v>
                </c:pt>
              </c:numCache>
            </c:numRef>
          </c:xVal>
          <c:yVal>
            <c:numRef>
              <c:f>'RiskOpportunity Calculation'!$C$94:$C$95</c:f>
              <c:numCache>
                <c:formatCode>General</c:formatCode>
                <c:ptCount val="2"/>
                <c:pt idx="0">
                  <c:v>-1</c:v>
                </c:pt>
                <c:pt idx="1">
                  <c:v>0</c:v>
                </c:pt>
              </c:numCache>
            </c:numRef>
          </c:yVal>
          <c:smooth val="1"/>
          <c:extLst>
            <c:ext xmlns:c16="http://schemas.microsoft.com/office/drawing/2014/chart" uri="{C3380CC4-5D6E-409C-BE32-E72D297353CC}">
              <c16:uniqueId val="{0000000D-460E-4636-9A83-7A1DE9351D97}"/>
            </c:ext>
          </c:extLst>
        </c:ser>
        <c:dLbls>
          <c:showLegendKey val="0"/>
          <c:showVal val="1"/>
          <c:showCatName val="0"/>
          <c:showSerName val="0"/>
          <c:showPercent val="0"/>
          <c:showBubbleSize val="0"/>
        </c:dLbls>
        <c:axId val="601012712"/>
        <c:axId val="601011072"/>
      </c:scatterChart>
      <c:valAx>
        <c:axId val="724883072"/>
        <c:scaling>
          <c:orientation val="minMax"/>
          <c:min val="-1"/>
        </c:scaling>
        <c:delete val="1"/>
        <c:axPos val="r"/>
        <c:numFmt formatCode="General" sourceLinked="1"/>
        <c:majorTickMark val="out"/>
        <c:minorTickMark val="none"/>
        <c:tickLblPos val="nextTo"/>
        <c:crossAx val="724885040"/>
        <c:crosses val="max"/>
        <c:crossBetween val="midCat"/>
        <c:minorUnit val="0.25"/>
      </c:valAx>
      <c:valAx>
        <c:axId val="724885040"/>
        <c:scaling>
          <c:orientation val="minMax"/>
          <c:max val="1"/>
        </c:scaling>
        <c:delete val="0"/>
        <c:axPos val="t"/>
        <c:title>
          <c:tx>
            <c:rich>
              <a:bodyPr/>
              <a:lstStyle/>
              <a:p>
                <a:pPr>
                  <a:defRPr/>
                </a:pPr>
                <a:r>
                  <a:rPr lang="en-GB" sz="900"/>
                  <a:t>Opportunity</a:t>
                </a:r>
              </a:p>
            </c:rich>
          </c:tx>
          <c:layout>
            <c:manualLayout>
              <c:xMode val="edge"/>
              <c:yMode val="edge"/>
              <c:x val="0.36158888146607987"/>
              <c:y val="4.3547389488619956E-2"/>
            </c:manualLayout>
          </c:layout>
          <c:overlay val="0"/>
        </c:title>
        <c:numFmt formatCode="#,##0.00" sourceLinked="0"/>
        <c:majorTickMark val="out"/>
        <c:minorTickMark val="none"/>
        <c:tickLblPos val="nextTo"/>
        <c:spPr>
          <a:ln w="19050">
            <a:solidFill>
              <a:schemeClr val="tx1"/>
            </a:solidFill>
            <a:headEnd type="none"/>
            <a:tailEnd type="none"/>
          </a:ln>
        </c:spPr>
        <c:crossAx val="724883072"/>
        <c:crosses val="max"/>
        <c:crossBetween val="midCat"/>
        <c:minorUnit val="0.25"/>
      </c:valAx>
      <c:valAx>
        <c:axId val="601011072"/>
        <c:scaling>
          <c:orientation val="minMax"/>
          <c:min val="-1"/>
        </c:scaling>
        <c:delete val="0"/>
        <c:axPos val="l"/>
        <c:title>
          <c:tx>
            <c:rich>
              <a:bodyPr/>
              <a:lstStyle/>
              <a:p>
                <a:pPr>
                  <a:defRPr/>
                </a:pPr>
                <a:r>
                  <a:rPr lang="en-GB" sz="900"/>
                  <a:t>Risk</a:t>
                </a:r>
                <a:endParaRPr lang="en-GB"/>
              </a:p>
            </c:rich>
          </c:tx>
          <c:overlay val="0"/>
        </c:title>
        <c:numFmt formatCode="#,##0.00;#,##0.00" sourceLinked="0"/>
        <c:majorTickMark val="out"/>
        <c:minorTickMark val="none"/>
        <c:tickLblPos val="nextTo"/>
        <c:spPr>
          <a:ln w="19050">
            <a:solidFill>
              <a:schemeClr val="tx1"/>
            </a:solidFill>
          </a:ln>
        </c:spPr>
        <c:crossAx val="601012712"/>
        <c:crosses val="autoZero"/>
        <c:crossBetween val="midCat"/>
        <c:majorUnit val="0.25"/>
      </c:valAx>
      <c:valAx>
        <c:axId val="601012712"/>
        <c:scaling>
          <c:orientation val="minMax"/>
        </c:scaling>
        <c:delete val="1"/>
        <c:axPos val="b"/>
        <c:numFmt formatCode="General" sourceLinked="1"/>
        <c:majorTickMark val="out"/>
        <c:minorTickMark val="none"/>
        <c:tickLblPos val="nextTo"/>
        <c:crossAx val="601011072"/>
        <c:crosses val="autoZero"/>
        <c:crossBetween val="midCat"/>
      </c:valAx>
      <c:spPr>
        <a:solidFill>
          <a:sysClr val="window" lastClr="FFFFFF"/>
        </a:solidFill>
        <a:ln w="19050">
          <a:solidFill>
            <a:schemeClr val="tx1"/>
          </a:solidFill>
        </a:ln>
      </c:spPr>
    </c:plotArea>
    <c:legend>
      <c:legendPos val="b"/>
      <c:legendEntry>
        <c:idx val="0"/>
        <c:delete val="1"/>
      </c:legendEntry>
      <c:legendEntry>
        <c:idx val="11"/>
        <c:delete val="1"/>
      </c:legendEntry>
      <c:layout>
        <c:manualLayout>
          <c:xMode val="edge"/>
          <c:yMode val="edge"/>
          <c:x val="0.15287623434837547"/>
          <c:y val="0.86462848189770913"/>
          <c:w val="0.74454288781416111"/>
          <c:h val="0.11793562019702412"/>
        </c:manualLayout>
      </c:layout>
      <c:overlay val="0"/>
    </c:legend>
    <c:plotVisOnly val="1"/>
    <c:dispBlanksAs val="gap"/>
    <c:showDLblsOverMax val="0"/>
    <c:extLst/>
  </c:chart>
  <c:spPr>
    <a:solidFill>
      <a:sysClr val="window" lastClr="FFFFFF"/>
    </a:solidFill>
    <a:ln w="19050">
      <a:solidFill>
        <a:schemeClr val="tx1"/>
      </a:solidFill>
    </a:ln>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xdr:colOff>
      <xdr:row>0</xdr:row>
      <xdr:rowOff>92498</xdr:rowOff>
    </xdr:from>
    <xdr:to>
      <xdr:col>1</xdr:col>
      <xdr:colOff>1069737</xdr:colOff>
      <xdr:row>1</xdr:row>
      <xdr:rowOff>438984</xdr:rowOff>
    </xdr:to>
    <xdr:pic>
      <xdr:nvPicPr>
        <xdr:cNvPr id="4" name="Picture 3">
          <a:extLst>
            <a:ext uri="{FF2B5EF4-FFF2-40B4-BE49-F238E27FC236}">
              <a16:creationId xmlns:a16="http://schemas.microsoft.com/office/drawing/2014/main" id="{47F480BA-BA9E-46D2-844D-177FA6D3D4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 y="92498"/>
          <a:ext cx="1065927" cy="530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xdr:colOff>
      <xdr:row>0</xdr:row>
      <xdr:rowOff>92498</xdr:rowOff>
    </xdr:from>
    <xdr:to>
      <xdr:col>1</xdr:col>
      <xdr:colOff>1069737</xdr:colOff>
      <xdr:row>1</xdr:row>
      <xdr:rowOff>438984</xdr:rowOff>
    </xdr:to>
    <xdr:pic>
      <xdr:nvPicPr>
        <xdr:cNvPr id="17" name="Picture 16">
          <a:extLst>
            <a:ext uri="{FF2B5EF4-FFF2-40B4-BE49-F238E27FC236}">
              <a16:creationId xmlns:a16="http://schemas.microsoft.com/office/drawing/2014/main" id="{6961C7C4-7430-4938-BE08-7BE06176B8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 y="92498"/>
          <a:ext cx="1065927" cy="5293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126365</xdr:colOff>
      <xdr:row>3</xdr:row>
      <xdr:rowOff>137418</xdr:rowOff>
    </xdr:from>
    <xdr:to>
      <xdr:col>10</xdr:col>
      <xdr:colOff>514350</xdr:colOff>
      <xdr:row>27</xdr:row>
      <xdr:rowOff>54210</xdr:rowOff>
    </xdr:to>
    <xdr:graphicFrame macro="">
      <xdr:nvGraphicFramePr>
        <xdr:cNvPr id="2" name="Chart 1">
          <a:extLst>
            <a:ext uri="{FF2B5EF4-FFF2-40B4-BE49-F238E27FC236}">
              <a16:creationId xmlns:a16="http://schemas.microsoft.com/office/drawing/2014/main" id="{33F825BA-76E3-8DDA-8040-A1F6CA4C0D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130175</xdr:colOff>
      <xdr:row>3</xdr:row>
      <xdr:rowOff>136995</xdr:rowOff>
    </xdr:from>
    <xdr:to>
      <xdr:col>23</xdr:col>
      <xdr:colOff>74375</xdr:colOff>
      <xdr:row>27</xdr:row>
      <xdr:rowOff>54210</xdr:rowOff>
    </xdr:to>
    <xdr:graphicFrame macro="">
      <xdr:nvGraphicFramePr>
        <xdr:cNvPr id="6" name="Comparison NPV/Points">
          <a:extLst>
            <a:ext uri="{FF2B5EF4-FFF2-40B4-BE49-F238E27FC236}">
              <a16:creationId xmlns:a16="http://schemas.microsoft.com/office/drawing/2014/main" id="{BD089B6E-7CFB-5082-1E2B-A558060F93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xdr:colOff>
      <xdr:row>0</xdr:row>
      <xdr:rowOff>92498</xdr:rowOff>
    </xdr:from>
    <xdr:to>
      <xdr:col>1</xdr:col>
      <xdr:colOff>1069737</xdr:colOff>
      <xdr:row>1</xdr:row>
      <xdr:rowOff>438984</xdr:rowOff>
    </xdr:to>
    <xdr:pic>
      <xdr:nvPicPr>
        <xdr:cNvPr id="14" name="Picture 13">
          <a:extLst>
            <a:ext uri="{FF2B5EF4-FFF2-40B4-BE49-F238E27FC236}">
              <a16:creationId xmlns:a16="http://schemas.microsoft.com/office/drawing/2014/main" id="{A2C6D6AA-D017-4EDB-8389-604F532714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3410" y="92498"/>
          <a:ext cx="1065927" cy="5293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xdr:colOff>
      <xdr:row>0</xdr:row>
      <xdr:rowOff>92498</xdr:rowOff>
    </xdr:from>
    <xdr:to>
      <xdr:col>1</xdr:col>
      <xdr:colOff>1069737</xdr:colOff>
      <xdr:row>1</xdr:row>
      <xdr:rowOff>438984</xdr:rowOff>
    </xdr:to>
    <xdr:pic>
      <xdr:nvPicPr>
        <xdr:cNvPr id="4" name="Picture 3">
          <a:extLst>
            <a:ext uri="{FF2B5EF4-FFF2-40B4-BE49-F238E27FC236}">
              <a16:creationId xmlns:a16="http://schemas.microsoft.com/office/drawing/2014/main" id="{A6A047DB-A82C-4F86-8511-CE92301CA6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 y="92498"/>
          <a:ext cx="1065927" cy="529366"/>
        </a:xfrm>
        <a:prstGeom prst="rect">
          <a:avLst/>
        </a:prstGeom>
      </xdr:spPr>
    </xdr:pic>
    <xdr:clientData/>
  </xdr:twoCellAnchor>
  <xdr:twoCellAnchor>
    <xdr:from>
      <xdr:col>0</xdr:col>
      <xdr:colOff>59071</xdr:colOff>
      <xdr:row>3</xdr:row>
      <xdr:rowOff>96615</xdr:rowOff>
    </xdr:from>
    <xdr:to>
      <xdr:col>25</xdr:col>
      <xdr:colOff>283773</xdr:colOff>
      <xdr:row>31</xdr:row>
      <xdr:rowOff>132818</xdr:rowOff>
    </xdr:to>
    <xdr:grpSp>
      <xdr:nvGrpSpPr>
        <xdr:cNvPr id="10" name="Group 9">
          <a:extLst>
            <a:ext uri="{FF2B5EF4-FFF2-40B4-BE49-F238E27FC236}">
              <a16:creationId xmlns:a16="http://schemas.microsoft.com/office/drawing/2014/main" id="{E36F74AF-6226-AFB7-4414-8F83F180B4E1}"/>
            </a:ext>
          </a:extLst>
        </xdr:cNvPr>
        <xdr:cNvGrpSpPr/>
      </xdr:nvGrpSpPr>
      <xdr:grpSpPr>
        <a:xfrm>
          <a:off x="59071" y="1001490"/>
          <a:ext cx="16769627" cy="5122553"/>
          <a:chOff x="1224931" y="1003887"/>
          <a:chExt cx="17197038" cy="5082056"/>
        </a:xfrm>
      </xdr:grpSpPr>
      <xdr:graphicFrame macro="">
        <xdr:nvGraphicFramePr>
          <xdr:cNvPr id="5" name="Chart 1">
            <a:extLst>
              <a:ext uri="{FF2B5EF4-FFF2-40B4-BE49-F238E27FC236}">
                <a16:creationId xmlns:a16="http://schemas.microsoft.com/office/drawing/2014/main" id="{C9A475D8-12A6-C166-CA1F-F02E1798D17C}"/>
              </a:ext>
            </a:extLst>
          </xdr:cNvPr>
          <xdr:cNvGraphicFramePr/>
        </xdr:nvGraphicFramePr>
        <xdr:xfrm>
          <a:off x="1225443" y="1007533"/>
          <a:ext cx="5413376" cy="2509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2">
            <a:extLst>
              <a:ext uri="{FF2B5EF4-FFF2-40B4-BE49-F238E27FC236}">
                <a16:creationId xmlns:a16="http://schemas.microsoft.com/office/drawing/2014/main" id="{7117106C-87D1-9005-97D6-8EF0010B8735}"/>
              </a:ext>
            </a:extLst>
          </xdr:cNvPr>
          <xdr:cNvGraphicFramePr/>
        </xdr:nvGraphicFramePr>
        <xdr:xfrm>
          <a:off x="1224931" y="3576743"/>
          <a:ext cx="5414400" cy="25092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3">
            <a:extLst>
              <a:ext uri="{FF2B5EF4-FFF2-40B4-BE49-F238E27FC236}">
                <a16:creationId xmlns:a16="http://schemas.microsoft.com/office/drawing/2014/main" id="{98FDDCA6-96E4-E973-66C3-5758E8DF9352}"/>
              </a:ext>
            </a:extLst>
          </xdr:cNvPr>
          <xdr:cNvGraphicFramePr>
            <a:graphicFrameLocks/>
          </xdr:cNvGraphicFramePr>
        </xdr:nvGraphicFramePr>
        <xdr:xfrm>
          <a:off x="7286973" y="1007853"/>
          <a:ext cx="5414400" cy="2509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5">
            <a:extLst>
              <a:ext uri="{FF2B5EF4-FFF2-40B4-BE49-F238E27FC236}">
                <a16:creationId xmlns:a16="http://schemas.microsoft.com/office/drawing/2014/main" id="{239D41FC-3B02-0AEE-21FC-AD9A5101C222}"/>
              </a:ext>
            </a:extLst>
          </xdr:cNvPr>
          <xdr:cNvGraphicFramePr/>
        </xdr:nvGraphicFramePr>
        <xdr:xfrm>
          <a:off x="7283186" y="3576743"/>
          <a:ext cx="5414400" cy="25092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6">
            <a:extLst>
              <a:ext uri="{FF2B5EF4-FFF2-40B4-BE49-F238E27FC236}">
                <a16:creationId xmlns:a16="http://schemas.microsoft.com/office/drawing/2014/main" id="{6609CC1C-264F-B1BA-2747-7EA4D9CFB965}"/>
              </a:ext>
            </a:extLst>
          </xdr:cNvPr>
          <xdr:cNvGraphicFramePr/>
        </xdr:nvGraphicFramePr>
        <xdr:xfrm>
          <a:off x="13007569" y="1003887"/>
          <a:ext cx="5414400" cy="25092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xdr:colOff>
      <xdr:row>0</xdr:row>
      <xdr:rowOff>92498</xdr:rowOff>
    </xdr:from>
    <xdr:to>
      <xdr:col>1</xdr:col>
      <xdr:colOff>1069737</xdr:colOff>
      <xdr:row>1</xdr:row>
      <xdr:rowOff>438984</xdr:rowOff>
    </xdr:to>
    <xdr:pic>
      <xdr:nvPicPr>
        <xdr:cNvPr id="2" name="Picture 1">
          <a:extLst>
            <a:ext uri="{FF2B5EF4-FFF2-40B4-BE49-F238E27FC236}">
              <a16:creationId xmlns:a16="http://schemas.microsoft.com/office/drawing/2014/main" id="{79422875-05AF-40F5-A266-39F1DD2789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 y="92498"/>
          <a:ext cx="1065927" cy="529366"/>
        </a:xfrm>
        <a:prstGeom prst="rect">
          <a:avLst/>
        </a:prstGeom>
      </xdr:spPr>
    </xdr:pic>
    <xdr:clientData/>
  </xdr:twoCellAnchor>
  <xdr:oneCellAnchor>
    <xdr:from>
      <xdr:col>0</xdr:col>
      <xdr:colOff>92208</xdr:colOff>
      <xdr:row>3</xdr:row>
      <xdr:rowOff>124286</xdr:rowOff>
    </xdr:from>
    <xdr:ext cx="5995035" cy="5365577"/>
    <xdr:graphicFrame macro="">
      <xdr:nvGraphicFramePr>
        <xdr:cNvPr id="3" name="Chart 5">
          <a:extLst>
            <a:ext uri="{FF2B5EF4-FFF2-40B4-BE49-F238E27FC236}">
              <a16:creationId xmlns:a16="http://schemas.microsoft.com/office/drawing/2014/main" id="{9F25A5D1-88AC-6D6C-C985-A15F006FCF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heme/theme1.xml><?xml version="1.0" encoding="utf-8"?>
<a:theme xmlns:a="http://schemas.openxmlformats.org/drawingml/2006/main" name="Sheets">
  <a:themeElements>
    <a:clrScheme name="# EPO Colors">
      <a:dk1>
        <a:srgbClr val="333A44"/>
      </a:dk1>
      <a:lt1>
        <a:srgbClr val="B2B6BB"/>
      </a:lt1>
      <a:dk2>
        <a:srgbClr val="404955"/>
      </a:dk2>
      <a:lt2>
        <a:srgbClr val="D9DBDD"/>
      </a:lt2>
      <a:accent1>
        <a:srgbClr val="D93317"/>
      </a:accent1>
      <a:accent2>
        <a:srgbClr val="30CCBF"/>
      </a:accent2>
      <a:accent3>
        <a:srgbClr val="D4DB12"/>
      </a:accent3>
      <a:accent4>
        <a:srgbClr val="337878"/>
      </a:accent4>
      <a:accent5>
        <a:srgbClr val="0262CA"/>
      </a:accent5>
      <a:accent6>
        <a:srgbClr val="FF8200"/>
      </a:accent6>
      <a:hlink>
        <a:srgbClr val="0000FF"/>
      </a:hlink>
      <a:folHlink>
        <a:srgbClr val="80008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epo.org/ipscor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new.epo.org/en/service-support/ordering/terms-and-conditions" TargetMode="External"/><Relationship Id="rId1" Type="http://schemas.openxmlformats.org/officeDocument/2006/relationships/hyperlink" Target="https://www.epo.org/searching-for-patents/business/ipscore.html"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B48A7-C73B-459B-9662-BC7D148A16E6}">
  <sheetPr codeName="Sheet10"/>
  <dimension ref="A1:AN1000"/>
  <sheetViews>
    <sheetView topLeftCell="B1" zoomScale="70" zoomScaleNormal="70" workbookViewId="0">
      <selection activeCell="E41" sqref="E41"/>
    </sheetView>
  </sheetViews>
  <sheetFormatPr defaultColWidth="14.42578125" defaultRowHeight="15" customHeight="1"/>
  <cols>
    <col min="1" max="2" width="8.5703125" customWidth="1"/>
    <col min="3" max="3" width="13.5703125" customWidth="1"/>
    <col min="4" max="4" width="6.7109375" customWidth="1"/>
    <col min="5" max="6" width="8.5703125" customWidth="1"/>
    <col min="7" max="7" width="19.42578125" customWidth="1"/>
    <col min="8" max="8" width="8.5703125" style="10" customWidth="1"/>
    <col min="9" max="9" width="8.5703125" customWidth="1"/>
    <col min="10" max="10" width="30.42578125" customWidth="1"/>
    <col min="11" max="11" width="45.42578125" customWidth="1"/>
    <col min="12" max="12" width="79.28515625" customWidth="1"/>
    <col min="13" max="14" width="14.28515625" customWidth="1"/>
    <col min="15" max="22" width="8.5703125" customWidth="1"/>
    <col min="23" max="23" width="16.5703125" customWidth="1"/>
    <col min="24" max="24" width="6.28515625" customWidth="1"/>
    <col min="25" max="25" width="13" customWidth="1"/>
    <col min="26" max="26" width="8.5703125" customWidth="1"/>
    <col min="27" max="27" width="7.5703125" customWidth="1"/>
    <col min="28" max="28" width="9.42578125" customWidth="1"/>
    <col min="29" max="29" width="10.42578125" customWidth="1"/>
    <col min="30" max="30" width="24.28515625" bestFit="1" customWidth="1"/>
    <col min="40" max="40" width="18.5703125" bestFit="1" customWidth="1"/>
  </cols>
  <sheetData>
    <row r="1" spans="1:40" ht="14.25" customHeight="1">
      <c r="A1" s="176" t="s">
        <v>0</v>
      </c>
      <c r="B1" s="176" t="s">
        <v>1</v>
      </c>
      <c r="C1" s="176" t="s">
        <v>2</v>
      </c>
      <c r="D1" s="176" t="s">
        <v>3</v>
      </c>
      <c r="E1" s="176" t="s">
        <v>4</v>
      </c>
      <c r="F1" t="s">
        <v>5</v>
      </c>
      <c r="G1" t="s">
        <v>6</v>
      </c>
      <c r="H1" s="10" t="s">
        <v>7</v>
      </c>
      <c r="I1" t="s">
        <v>8</v>
      </c>
      <c r="J1" t="s">
        <v>9</v>
      </c>
      <c r="K1" t="s">
        <v>10</v>
      </c>
      <c r="L1" t="s">
        <v>11</v>
      </c>
      <c r="M1" t="s">
        <v>12</v>
      </c>
      <c r="N1" t="s">
        <v>13</v>
      </c>
      <c r="O1" s="176" t="s">
        <v>14</v>
      </c>
      <c r="P1" s="176" t="s">
        <v>15</v>
      </c>
      <c r="Q1" s="176" t="s">
        <v>16</v>
      </c>
      <c r="R1" s="176" t="s">
        <v>17</v>
      </c>
      <c r="S1" s="176" t="s">
        <v>18</v>
      </c>
      <c r="T1" s="176" t="s">
        <v>19</v>
      </c>
      <c r="U1" s="176" t="s">
        <v>20</v>
      </c>
      <c r="V1" s="176" t="s">
        <v>21</v>
      </c>
      <c r="X1" s="176" t="s">
        <v>22</v>
      </c>
      <c r="Y1" s="176" t="s">
        <v>23</v>
      </c>
      <c r="Z1" s="176" t="s">
        <v>24</v>
      </c>
      <c r="AA1" s="176" t="s">
        <v>25</v>
      </c>
      <c r="AB1" s="176" t="s">
        <v>26</v>
      </c>
      <c r="AD1" s="176" t="s">
        <v>27</v>
      </c>
      <c r="AE1" s="176" t="s">
        <v>28</v>
      </c>
      <c r="AF1" s="176" t="s">
        <v>29</v>
      </c>
      <c r="AG1" t="str">
        <f>J1</f>
        <v>Answer 1 point</v>
      </c>
      <c r="AH1" t="str">
        <f>K1</f>
        <v>Answer 2 points</v>
      </c>
      <c r="AI1" t="str">
        <f>L1</f>
        <v>Answer 3 points</v>
      </c>
      <c r="AJ1" t="str">
        <f>M1</f>
        <v>Answer 4 points</v>
      </c>
      <c r="AK1" t="str">
        <f>N1</f>
        <v>Answer 5 points</v>
      </c>
      <c r="AL1" t="s">
        <v>30</v>
      </c>
      <c r="AM1" t="s">
        <v>31</v>
      </c>
      <c r="AN1" t="s">
        <v>32</v>
      </c>
    </row>
    <row r="2" spans="1:40" ht="14.25" customHeight="1">
      <c r="A2" s="176" t="s">
        <v>33</v>
      </c>
      <c r="B2" s="176" t="s">
        <v>34</v>
      </c>
      <c r="C2" s="176" t="s">
        <v>35</v>
      </c>
      <c r="D2" s="176">
        <v>0</v>
      </c>
      <c r="E2" s="176" t="s">
        <v>36</v>
      </c>
      <c r="F2" s="176" t="str">
        <f>C2&amp;":"&amp;" "&amp;E2</f>
        <v>A1: What is the status of the patent?</v>
      </c>
      <c r="G2" s="176" t="s">
        <v>37</v>
      </c>
      <c r="H2" s="177" t="s">
        <v>38</v>
      </c>
      <c r="I2" s="176" t="s">
        <v>39</v>
      </c>
      <c r="J2" s="176" t="str">
        <f t="shared" ref="J2:J41" si="0">"1 - "&amp;X2</f>
        <v>1 - Patent not yet applied for</v>
      </c>
      <c r="K2" s="176" t="str">
        <f t="shared" ref="K2:K41" si="1">"2 - "&amp;Y2</f>
        <v>2 - Patent application filed</v>
      </c>
      <c r="L2" s="176" t="str">
        <f t="shared" ref="L2:L41" si="2">"3 - "&amp;Z2</f>
        <v>3 - Novelty search and patentability evaluation completed</v>
      </c>
      <c r="M2" s="176" t="str">
        <f t="shared" ref="M2:M41" si="3">"4 - "&amp;AA2</f>
        <v>4 - Patent granted</v>
      </c>
      <c r="N2" s="176" t="str">
        <f t="shared" ref="N2:N41" si="4">"5 - "&amp;AB2</f>
        <v>5 - Opposition period expired</v>
      </c>
      <c r="O2" s="176">
        <v>1</v>
      </c>
      <c r="P2" s="176">
        <v>0</v>
      </c>
      <c r="Q2" s="176">
        <v>0</v>
      </c>
      <c r="X2" s="176" t="s">
        <v>40</v>
      </c>
      <c r="Y2" s="176" t="s">
        <v>41</v>
      </c>
      <c r="Z2" s="176" t="s">
        <v>42</v>
      </c>
      <c r="AA2" s="176" t="s">
        <v>43</v>
      </c>
      <c r="AB2" s="176" t="s">
        <v>44</v>
      </c>
      <c r="AD2" t="str">
        <f t="shared" ref="AD2:AD41" si="5">C2</f>
        <v>A1</v>
      </c>
      <c r="AE2">
        <f>IF('Adapted questions and answers'!F2='Original questions and answers'!F2,0,1)</f>
        <v>0</v>
      </c>
      <c r="AF2">
        <f>IF('Adapted questions and answers'!G2='Original questions and answers'!G2,0,1)</f>
        <v>0</v>
      </c>
      <c r="AG2">
        <f>IF('Adapted questions and answers'!J2='Original questions and answers'!J2,0,1)</f>
        <v>0</v>
      </c>
      <c r="AH2">
        <f>IF('Adapted questions and answers'!K2='Original questions and answers'!K2,0,1)</f>
        <v>0</v>
      </c>
      <c r="AI2">
        <f>IF('Adapted questions and answers'!L2='Original questions and answers'!L2,0,1)</f>
        <v>0</v>
      </c>
      <c r="AJ2">
        <f>IF('Adapted questions and answers'!M2='Original questions and answers'!M2,0,1)</f>
        <v>0</v>
      </c>
      <c r="AK2">
        <f>IF('Adapted questions and answers'!N2='Original questions and answers'!N2,0,1)</f>
        <v>0</v>
      </c>
      <c r="AL2">
        <f>AE2+SUM(AG2:AK2)</f>
        <v>0</v>
      </c>
      <c r="AM2">
        <f>IF('Adapted questions and answers'!$O2='Original questions and answers'!$O2,0,1)</f>
        <v>0</v>
      </c>
      <c r="AN2">
        <f>IF('Adapted questions and answers'!$Q2='Original questions and answers'!$P2,0,1)</f>
        <v>0</v>
      </c>
    </row>
    <row r="3" spans="1:40" ht="14.25" customHeight="1">
      <c r="A3" s="176" t="s">
        <v>45</v>
      </c>
      <c r="B3" s="176" t="s">
        <v>34</v>
      </c>
      <c r="C3" s="176" t="s">
        <v>46</v>
      </c>
      <c r="D3" s="176">
        <v>0</v>
      </c>
      <c r="E3" s="176" t="s">
        <v>47</v>
      </c>
      <c r="F3" s="176" t="str">
        <f t="shared" ref="F3:F41" si="6">C3&amp;":"&amp;" "&amp;E3</f>
        <v>A2: What is the patent's legal position of strength?</v>
      </c>
      <c r="G3" s="176" t="s">
        <v>48</v>
      </c>
      <c r="H3" s="177" t="s">
        <v>49</v>
      </c>
      <c r="I3" s="176" t="s">
        <v>39</v>
      </c>
      <c r="J3" s="176" t="str">
        <f t="shared" si="0"/>
        <v>1 - No novelty search</v>
      </c>
      <c r="K3" s="176" t="str">
        <f t="shared" si="1"/>
        <v>2 - Quick and dirty' search (simple database search) performed</v>
      </c>
      <c r="L3" s="176" t="str">
        <f t="shared" si="2"/>
        <v>3 - National office novelty search or similar</v>
      </c>
      <c r="M3" s="176" t="str">
        <f t="shared" si="3"/>
        <v>4 - International novelty search</v>
      </c>
      <c r="N3" s="176" t="str">
        <f t="shared" si="4"/>
        <v>5 - Novelty search and infringement search</v>
      </c>
      <c r="O3" s="176">
        <v>1</v>
      </c>
      <c r="P3" s="176">
        <v>0</v>
      </c>
      <c r="Q3" s="176">
        <v>0</v>
      </c>
      <c r="X3" s="176" t="s">
        <v>50</v>
      </c>
      <c r="Y3" s="1" t="s">
        <v>51</v>
      </c>
      <c r="Z3" s="176" t="s">
        <v>52</v>
      </c>
      <c r="AA3" s="176" t="s">
        <v>53</v>
      </c>
      <c r="AB3" s="176" t="s">
        <v>54</v>
      </c>
      <c r="AD3" t="str">
        <f t="shared" si="5"/>
        <v>A2</v>
      </c>
      <c r="AE3">
        <f>IF('Adapted questions and answers'!F3='Original questions and answers'!F3,0,1)</f>
        <v>0</v>
      </c>
      <c r="AF3">
        <f>IF('Adapted questions and answers'!G3='Original questions and answers'!G3,0,1)</f>
        <v>0</v>
      </c>
      <c r="AG3">
        <f>IF('Adapted questions and answers'!J3='Original questions and answers'!J3,0,1)</f>
        <v>0</v>
      </c>
      <c r="AH3">
        <f>IF('Adapted questions and answers'!K3='Original questions and answers'!K3,0,1)</f>
        <v>0</v>
      </c>
      <c r="AI3">
        <f>IF('Adapted questions and answers'!L3='Original questions and answers'!L3,0,1)</f>
        <v>0</v>
      </c>
      <c r="AJ3">
        <f>IF('Adapted questions and answers'!M3='Original questions and answers'!M3,0,1)</f>
        <v>0</v>
      </c>
      <c r="AK3">
        <f>IF('Adapted questions and answers'!N3='Original questions and answers'!N3,0,1)</f>
        <v>0</v>
      </c>
      <c r="AL3">
        <f t="shared" ref="AL3:AL41" si="7">AE3+SUM(AG3:AK3)</f>
        <v>0</v>
      </c>
      <c r="AM3">
        <f>IF('Adapted questions and answers'!$O3='Original questions and answers'!$O3,0,1)</f>
        <v>0</v>
      </c>
      <c r="AN3">
        <f>IF('Adapted questions and answers'!$Q3='Original questions and answers'!$P3,0,1)</f>
        <v>0</v>
      </c>
    </row>
    <row r="4" spans="1:40" ht="14.25" customHeight="1">
      <c r="A4" s="176" t="s">
        <v>55</v>
      </c>
      <c r="B4" s="176" t="s">
        <v>34</v>
      </c>
      <c r="C4" s="176" t="s">
        <v>56</v>
      </c>
      <c r="D4" s="176">
        <v>0</v>
      </c>
      <c r="E4" s="176" t="s">
        <v>57</v>
      </c>
      <c r="F4" s="176" t="str">
        <f t="shared" si="6"/>
        <v>A3: For how long is the patent still valid?</v>
      </c>
      <c r="G4" s="176" t="s">
        <v>58</v>
      </c>
      <c r="H4" s="177" t="s">
        <v>59</v>
      </c>
      <c r="I4" s="176" t="s">
        <v>39</v>
      </c>
      <c r="J4" s="176" t="str">
        <f t="shared" si="0"/>
        <v>1 - Patent has 0-2 year term remaining</v>
      </c>
      <c r="K4" s="176" t="str">
        <f t="shared" si="1"/>
        <v>2 - Patent has 2-4 year term remaining</v>
      </c>
      <c r="L4" s="176" t="str">
        <f t="shared" si="2"/>
        <v>3 - Patent has 4-8 year term remaining</v>
      </c>
      <c r="M4" s="176" t="str">
        <f t="shared" si="3"/>
        <v>4 - Patent has 8-12 year term remaining</v>
      </c>
      <c r="N4" s="176" t="str">
        <f t="shared" si="4"/>
        <v>5 - Patent has more than a 12-year term remaining</v>
      </c>
      <c r="O4" s="176">
        <v>1</v>
      </c>
      <c r="P4" s="176">
        <v>-1</v>
      </c>
      <c r="Q4" s="176">
        <v>0</v>
      </c>
      <c r="X4" s="176" t="s">
        <v>60</v>
      </c>
      <c r="Y4" s="176" t="s">
        <v>61</v>
      </c>
      <c r="Z4" s="176" t="s">
        <v>62</v>
      </c>
      <c r="AA4" s="176" t="s">
        <v>63</v>
      </c>
      <c r="AB4" s="176" t="s">
        <v>64</v>
      </c>
      <c r="AD4" t="str">
        <f t="shared" si="5"/>
        <v>A3</v>
      </c>
      <c r="AE4">
        <f>IF('Adapted questions and answers'!F4='Original questions and answers'!F4,0,1)</f>
        <v>0</v>
      </c>
      <c r="AF4">
        <f>IF('Adapted questions and answers'!G4='Original questions and answers'!G4,0,1)</f>
        <v>0</v>
      </c>
      <c r="AG4">
        <f>IF('Adapted questions and answers'!J4='Original questions and answers'!J4,0,1)</f>
        <v>0</v>
      </c>
      <c r="AH4">
        <f>IF('Adapted questions and answers'!K4='Original questions and answers'!K4,0,1)</f>
        <v>0</v>
      </c>
      <c r="AI4">
        <f>IF('Adapted questions and answers'!L4='Original questions and answers'!L4,0,1)</f>
        <v>0</v>
      </c>
      <c r="AJ4">
        <f>IF('Adapted questions and answers'!M4='Original questions and answers'!M4,0,1)</f>
        <v>0</v>
      </c>
      <c r="AK4">
        <f>IF('Adapted questions and answers'!N4='Original questions and answers'!N4,0,1)</f>
        <v>0</v>
      </c>
      <c r="AL4">
        <f t="shared" si="7"/>
        <v>0</v>
      </c>
      <c r="AM4">
        <f>IF('Adapted questions and answers'!$O4='Original questions and answers'!$O4,0,1)</f>
        <v>0</v>
      </c>
      <c r="AN4">
        <f>IF('Adapted questions and answers'!$Q4='Original questions and answers'!$P4,0,1)</f>
        <v>0</v>
      </c>
    </row>
    <row r="5" spans="1:40" ht="14.25" customHeight="1">
      <c r="A5" s="176" t="s">
        <v>65</v>
      </c>
      <c r="B5" s="176" t="s">
        <v>34</v>
      </c>
      <c r="C5" s="176" t="s">
        <v>66</v>
      </c>
      <c r="D5" s="176">
        <v>0</v>
      </c>
      <c r="E5" s="176" t="s">
        <v>67</v>
      </c>
      <c r="F5" s="176" t="str">
        <f t="shared" si="6"/>
        <v>A4: How broad and comprehensive are the patent claims?</v>
      </c>
      <c r="G5" s="176" t="s">
        <v>68</v>
      </c>
      <c r="H5" s="177" t="s">
        <v>69</v>
      </c>
      <c r="I5" s="176" t="s">
        <v>39</v>
      </c>
      <c r="J5" s="176" t="str">
        <f t="shared" si="0"/>
        <v>1 - The claims are very narrow and specific</v>
      </c>
      <c r="K5" s="176" t="str">
        <f t="shared" si="1"/>
        <v>2 - The claims are quite narrow</v>
      </c>
      <c r="L5" s="176" t="str">
        <f t="shared" si="2"/>
        <v>3 - The claims are reasonably broad</v>
      </c>
      <c r="M5" s="176" t="str">
        <f t="shared" si="3"/>
        <v>4 - The claims are broadly inclusive</v>
      </c>
      <c r="N5" s="176" t="str">
        <f t="shared" si="4"/>
        <v>5 - The claims comprise a general principle</v>
      </c>
      <c r="O5" s="176">
        <v>0</v>
      </c>
      <c r="P5" s="176">
        <v>-1</v>
      </c>
      <c r="Q5" s="176">
        <v>0</v>
      </c>
      <c r="X5" s="176" t="s">
        <v>70</v>
      </c>
      <c r="Y5" s="176" t="s">
        <v>71</v>
      </c>
      <c r="Z5" s="176" t="s">
        <v>72</v>
      </c>
      <c r="AA5" s="176" t="s">
        <v>73</v>
      </c>
      <c r="AB5" s="176" t="s">
        <v>74</v>
      </c>
      <c r="AD5" t="str">
        <f t="shared" si="5"/>
        <v>A4</v>
      </c>
      <c r="AE5">
        <f>IF('Adapted questions and answers'!F5='Original questions and answers'!F5,0,1)</f>
        <v>0</v>
      </c>
      <c r="AF5">
        <f>IF('Adapted questions and answers'!G5='Original questions and answers'!G5,0,1)</f>
        <v>0</v>
      </c>
      <c r="AG5">
        <f>IF('Adapted questions and answers'!J5='Original questions and answers'!J5,0,1)</f>
        <v>0</v>
      </c>
      <c r="AH5">
        <f>IF('Adapted questions and answers'!K5='Original questions and answers'!K5,0,1)</f>
        <v>0</v>
      </c>
      <c r="AI5">
        <f>IF('Adapted questions and answers'!L5='Original questions and answers'!L5,0,1)</f>
        <v>0</v>
      </c>
      <c r="AJ5">
        <f>IF('Adapted questions and answers'!M5='Original questions and answers'!M5,0,1)</f>
        <v>0</v>
      </c>
      <c r="AK5">
        <f>IF('Adapted questions and answers'!N5='Original questions and answers'!N5,0,1)</f>
        <v>0</v>
      </c>
      <c r="AL5">
        <f t="shared" si="7"/>
        <v>0</v>
      </c>
      <c r="AM5">
        <f>IF('Adapted questions and answers'!$O5='Original questions and answers'!$O5,0,1)</f>
        <v>0</v>
      </c>
      <c r="AN5">
        <f>IF('Adapted questions and answers'!$Q5='Original questions and answers'!$P5,0,1)</f>
        <v>0</v>
      </c>
    </row>
    <row r="6" spans="1:40" ht="14.25" customHeight="1">
      <c r="A6" s="176" t="s">
        <v>75</v>
      </c>
      <c r="B6" s="176" t="s">
        <v>34</v>
      </c>
      <c r="C6" s="176" t="s">
        <v>76</v>
      </c>
      <c r="D6" s="176">
        <v>0</v>
      </c>
      <c r="E6" s="176" t="s">
        <v>77</v>
      </c>
      <c r="F6" s="176" t="str">
        <f t="shared" si="6"/>
        <v>A5: Does the patent's geographical coverage include the relevant markets?</v>
      </c>
      <c r="G6" s="176" t="s">
        <v>78</v>
      </c>
      <c r="H6" s="177" t="s">
        <v>79</v>
      </c>
      <c r="I6" s="176" t="s">
        <v>39</v>
      </c>
      <c r="J6" s="176" t="str">
        <f t="shared" si="0"/>
        <v>1 - Patent protection in a single national market only</v>
      </c>
      <c r="K6" s="176" t="str">
        <f t="shared" si="1"/>
        <v>2 - Patent protection in a few market area countries</v>
      </c>
      <c r="L6" s="176" t="str">
        <f t="shared" si="2"/>
        <v>3 - Patent protection in most market area countries</v>
      </c>
      <c r="M6" s="176" t="str">
        <f t="shared" si="3"/>
        <v>4 - Patent protection in all existing market area countries</v>
      </c>
      <c r="N6" s="176" t="str">
        <f t="shared" si="4"/>
        <v>5 - Patent protection in all existing and potentially relevant market area countries</v>
      </c>
      <c r="O6" s="176">
        <v>1</v>
      </c>
      <c r="P6" s="176">
        <v>-1</v>
      </c>
      <c r="Q6" s="176">
        <v>0</v>
      </c>
      <c r="X6" s="176" t="s">
        <v>80</v>
      </c>
      <c r="Y6" s="176" t="s">
        <v>81</v>
      </c>
      <c r="Z6" s="176" t="s">
        <v>82</v>
      </c>
      <c r="AA6" s="176" t="s">
        <v>83</v>
      </c>
      <c r="AB6" s="176" t="s">
        <v>84</v>
      </c>
      <c r="AD6" t="str">
        <f t="shared" si="5"/>
        <v>A5</v>
      </c>
      <c r="AE6">
        <f>IF('Adapted questions and answers'!F6='Original questions and answers'!F6,0,1)</f>
        <v>0</v>
      </c>
      <c r="AF6">
        <f>IF('Adapted questions and answers'!G6='Original questions and answers'!G6,0,1)</f>
        <v>0</v>
      </c>
      <c r="AG6">
        <f>IF('Adapted questions and answers'!J6='Original questions and answers'!J6,0,1)</f>
        <v>0</v>
      </c>
      <c r="AH6">
        <f>IF('Adapted questions and answers'!K6='Original questions and answers'!K6,0,1)</f>
        <v>0</v>
      </c>
      <c r="AI6">
        <f>IF('Adapted questions and answers'!L6='Original questions and answers'!L6,0,1)</f>
        <v>0</v>
      </c>
      <c r="AJ6">
        <f>IF('Adapted questions and answers'!M6='Original questions and answers'!M6,0,1)</f>
        <v>0</v>
      </c>
      <c r="AK6">
        <f>IF('Adapted questions and answers'!N6='Original questions and answers'!N6,0,1)</f>
        <v>0</v>
      </c>
      <c r="AL6">
        <f t="shared" si="7"/>
        <v>0</v>
      </c>
      <c r="AM6">
        <f>IF('Adapted questions and answers'!$O6='Original questions and answers'!$O6,0,1)</f>
        <v>0</v>
      </c>
      <c r="AN6">
        <f>IF('Adapted questions and answers'!$Q6='Original questions and answers'!$P6,0,1)</f>
        <v>0</v>
      </c>
    </row>
    <row r="7" spans="1:40" ht="14.25" customHeight="1">
      <c r="A7" s="176" t="s">
        <v>85</v>
      </c>
      <c r="B7" s="176" t="s">
        <v>34</v>
      </c>
      <c r="C7" s="176" t="s">
        <v>86</v>
      </c>
      <c r="D7" s="176">
        <v>0</v>
      </c>
      <c r="E7" s="176" t="s">
        <v>87</v>
      </c>
      <c r="F7" s="176" t="str">
        <f t="shared" si="6"/>
        <v>A6: Are patents monitored to identify infringements?</v>
      </c>
      <c r="G7" s="176" t="s">
        <v>88</v>
      </c>
      <c r="H7" s="177" t="s">
        <v>89</v>
      </c>
      <c r="I7" s="176" t="s">
        <v>39</v>
      </c>
      <c r="J7" s="176" t="str">
        <f t="shared" si="0"/>
        <v>1 - No monitoring against infringement</v>
      </c>
      <c r="K7" s="176" t="str">
        <f t="shared" si="1"/>
        <v>2 - Random monitoring via reports from sales agents</v>
      </c>
      <c r="L7" s="176" t="str">
        <f t="shared" si="2"/>
        <v>3 - Some degree of systematic monitoring of selected competitor products</v>
      </c>
      <c r="M7" s="176" t="str">
        <f t="shared" si="3"/>
        <v>4 - Systematic monitoring of markets</v>
      </c>
      <c r="N7" s="176" t="str">
        <f t="shared" si="4"/>
        <v>5 - Formalised global monitoring</v>
      </c>
      <c r="O7" s="176">
        <v>1</v>
      </c>
      <c r="P7" s="176">
        <v>0</v>
      </c>
      <c r="Q7" s="176">
        <v>0</v>
      </c>
      <c r="X7" s="176" t="s">
        <v>90</v>
      </c>
      <c r="Y7" s="176" t="s">
        <v>91</v>
      </c>
      <c r="Z7" s="176" t="s">
        <v>92</v>
      </c>
      <c r="AA7" s="176" t="s">
        <v>93</v>
      </c>
      <c r="AB7" s="176" t="s">
        <v>94</v>
      </c>
      <c r="AD7" t="str">
        <f t="shared" si="5"/>
        <v>A6</v>
      </c>
      <c r="AE7">
        <f>IF('Adapted questions and answers'!F7='Original questions and answers'!F7,0,1)</f>
        <v>0</v>
      </c>
      <c r="AF7">
        <f>IF('Adapted questions and answers'!G7='Original questions and answers'!G7,0,1)</f>
        <v>0</v>
      </c>
      <c r="AG7">
        <f>IF('Adapted questions and answers'!J7='Original questions and answers'!J7,0,1)</f>
        <v>0</v>
      </c>
      <c r="AH7">
        <f>IF('Adapted questions and answers'!K7='Original questions and answers'!K7,0,1)</f>
        <v>0</v>
      </c>
      <c r="AI7">
        <f>IF('Adapted questions and answers'!L7='Original questions and answers'!L7,0,1)</f>
        <v>0</v>
      </c>
      <c r="AJ7">
        <f>IF('Adapted questions and answers'!M7='Original questions and answers'!M7,0,1)</f>
        <v>0</v>
      </c>
      <c r="AK7">
        <f>IF('Adapted questions and answers'!N7='Original questions and answers'!N7,0,1)</f>
        <v>0</v>
      </c>
      <c r="AL7">
        <f t="shared" si="7"/>
        <v>0</v>
      </c>
      <c r="AM7">
        <f>IF('Adapted questions and answers'!$O7='Original questions and answers'!$O7,0,1)</f>
        <v>0</v>
      </c>
      <c r="AN7">
        <f>IF('Adapted questions and answers'!$Q7='Original questions and answers'!$P7,0,1)</f>
        <v>0</v>
      </c>
    </row>
    <row r="8" spans="1:40" ht="14.25" customHeight="1">
      <c r="A8" s="176" t="s">
        <v>95</v>
      </c>
      <c r="B8" s="176" t="s">
        <v>34</v>
      </c>
      <c r="C8" s="176" t="s">
        <v>96</v>
      </c>
      <c r="D8" s="176">
        <v>0</v>
      </c>
      <c r="E8" s="176" t="s">
        <v>97</v>
      </c>
      <c r="F8" s="176" t="str">
        <f t="shared" si="6"/>
        <v>A7: Are disputes and legal proceedings customary in the operative markets?</v>
      </c>
      <c r="G8" s="176" t="s">
        <v>98</v>
      </c>
      <c r="H8" s="177" t="s">
        <v>99</v>
      </c>
      <c r="I8" s="176" t="s">
        <v>39</v>
      </c>
      <c r="J8" s="176" t="str">
        <f t="shared" si="0"/>
        <v>1 - Legal proceedings are very customary</v>
      </c>
      <c r="K8" s="176" t="str">
        <f t="shared" si="1"/>
        <v>2 - Legal proceedings exist</v>
      </c>
      <c r="L8" s="176" t="str">
        <f t="shared" si="2"/>
        <v>3 - Disputes are customary</v>
      </c>
      <c r="M8" s="176" t="str">
        <f t="shared" si="3"/>
        <v>4 - Disputes exist</v>
      </c>
      <c r="N8" s="176" t="str">
        <f t="shared" si="4"/>
        <v>5 - Disputes and legal proceedings are not customary</v>
      </c>
      <c r="O8" s="176">
        <v>1</v>
      </c>
      <c r="P8" s="176">
        <v>0</v>
      </c>
      <c r="Q8" s="176">
        <v>0</v>
      </c>
      <c r="X8" s="176" t="s">
        <v>100</v>
      </c>
      <c r="Y8" s="176" t="s">
        <v>101</v>
      </c>
      <c r="Z8" s="176" t="s">
        <v>102</v>
      </c>
      <c r="AA8" s="176" t="s">
        <v>103</v>
      </c>
      <c r="AB8" s="176" t="s">
        <v>104</v>
      </c>
      <c r="AD8" t="str">
        <f t="shared" si="5"/>
        <v>A7</v>
      </c>
      <c r="AE8">
        <f>IF('Adapted questions and answers'!F8='Original questions and answers'!F8,0,1)</f>
        <v>0</v>
      </c>
      <c r="AF8">
        <f>IF('Adapted questions and answers'!G8='Original questions and answers'!G8,0,1)</f>
        <v>0</v>
      </c>
      <c r="AG8">
        <f>IF('Adapted questions and answers'!J8='Original questions and answers'!J8,0,1)</f>
        <v>0</v>
      </c>
      <c r="AH8">
        <f>IF('Adapted questions and answers'!K8='Original questions and answers'!K8,0,1)</f>
        <v>0</v>
      </c>
      <c r="AI8">
        <f>IF('Adapted questions and answers'!L8='Original questions and answers'!L8,0,1)</f>
        <v>0</v>
      </c>
      <c r="AJ8">
        <f>IF('Adapted questions and answers'!M8='Original questions and answers'!M8,0,1)</f>
        <v>0</v>
      </c>
      <c r="AK8">
        <f>IF('Adapted questions and answers'!N8='Original questions and answers'!N8,0,1)</f>
        <v>0</v>
      </c>
      <c r="AL8">
        <f t="shared" si="7"/>
        <v>0</v>
      </c>
      <c r="AM8">
        <f>IF('Adapted questions and answers'!$O8='Original questions and answers'!$O8,0,1)</f>
        <v>0</v>
      </c>
      <c r="AN8">
        <f>IF('Adapted questions and answers'!$Q8='Original questions and answers'!$P8,0,1)</f>
        <v>0</v>
      </c>
    </row>
    <row r="9" spans="1:40" ht="14.25" customHeight="1">
      <c r="A9" s="176" t="s">
        <v>105</v>
      </c>
      <c r="B9" s="176" t="s">
        <v>34</v>
      </c>
      <c r="C9" s="176" t="s">
        <v>106</v>
      </c>
      <c r="D9" s="176">
        <v>0</v>
      </c>
      <c r="E9" s="176" t="s">
        <v>107</v>
      </c>
      <c r="F9" s="176" t="str">
        <f t="shared" si="6"/>
        <v>A8: Does the company have the means to enforce patent rights?</v>
      </c>
      <c r="G9" s="176" t="s">
        <v>108</v>
      </c>
      <c r="H9" s="177" t="s">
        <v>109</v>
      </c>
      <c r="I9" s="176" t="s">
        <v>39</v>
      </c>
      <c r="J9" s="176" t="str">
        <f t="shared" si="0"/>
        <v>1 - In general, too expensive and difficult to enforce patent rights</v>
      </c>
      <c r="K9" s="176" t="str">
        <f t="shared" si="1"/>
        <v>2 - Patent rights enforced in selected countries in important markets</v>
      </c>
      <c r="L9" s="176" t="str">
        <f t="shared" si="2"/>
        <v>3 - Patent rights  enforced in case of selected competitors</v>
      </c>
      <c r="M9" s="176" t="str">
        <f t="shared" si="3"/>
        <v>4 - Patent rights enforced in nearly all cases if not too expensive</v>
      </c>
      <c r="N9" s="176" t="str">
        <f t="shared" si="4"/>
        <v>5 - Patent rights always enforced</v>
      </c>
      <c r="O9" s="176">
        <v>1</v>
      </c>
      <c r="P9" s="176">
        <v>0</v>
      </c>
      <c r="Q9" s="176">
        <v>0</v>
      </c>
      <c r="X9" s="176" t="s">
        <v>110</v>
      </c>
      <c r="Y9" s="176" t="s">
        <v>111</v>
      </c>
      <c r="Z9" s="176" t="s">
        <v>112</v>
      </c>
      <c r="AA9" s="176" t="s">
        <v>113</v>
      </c>
      <c r="AB9" s="176" t="s">
        <v>114</v>
      </c>
      <c r="AD9" t="str">
        <f t="shared" si="5"/>
        <v>A8</v>
      </c>
      <c r="AE9">
        <f>IF('Adapted questions and answers'!F9='Original questions and answers'!F9,0,1)</f>
        <v>0</v>
      </c>
      <c r="AF9">
        <f>IF('Adapted questions and answers'!G9='Original questions and answers'!G9,0,1)</f>
        <v>0</v>
      </c>
      <c r="AG9">
        <f>IF('Adapted questions and answers'!J9='Original questions and answers'!J9,0,1)</f>
        <v>0</v>
      </c>
      <c r="AH9">
        <f>IF('Adapted questions and answers'!K9='Original questions and answers'!K9,0,1)</f>
        <v>0</v>
      </c>
      <c r="AI9">
        <f>IF('Adapted questions and answers'!L9='Original questions and answers'!L9,0,1)</f>
        <v>0</v>
      </c>
      <c r="AJ9">
        <f>IF('Adapted questions and answers'!M9='Original questions and answers'!M9,0,1)</f>
        <v>0</v>
      </c>
      <c r="AK9">
        <f>IF('Adapted questions and answers'!N9='Original questions and answers'!N9,0,1)</f>
        <v>0</v>
      </c>
      <c r="AL9">
        <f t="shared" si="7"/>
        <v>0</v>
      </c>
      <c r="AM9">
        <f>IF('Adapted questions and answers'!$O9='Original questions and answers'!$O9,0,1)</f>
        <v>0</v>
      </c>
      <c r="AN9">
        <f>IF('Adapted questions and answers'!$Q9='Original questions and answers'!$P9,0,1)</f>
        <v>0</v>
      </c>
    </row>
    <row r="10" spans="1:40" ht="14.25" customHeight="1">
      <c r="A10" s="176" t="s">
        <v>115</v>
      </c>
      <c r="B10" s="176" t="s">
        <v>34</v>
      </c>
      <c r="C10" s="176" t="s">
        <v>116</v>
      </c>
      <c r="D10" s="176">
        <v>0</v>
      </c>
      <c r="E10" s="176" t="s">
        <v>117</v>
      </c>
      <c r="F10" s="176" t="str">
        <f t="shared" si="6"/>
        <v>B1: Is the invention a unique technology?</v>
      </c>
      <c r="G10" t="s">
        <v>118</v>
      </c>
      <c r="H10" s="177" t="s">
        <v>119</v>
      </c>
      <c r="I10" s="176" t="s">
        <v>39</v>
      </c>
      <c r="J10" s="176" t="str">
        <f t="shared" si="0"/>
        <v>1 - The invention has a marginal effect in relation to existing technology</v>
      </c>
      <c r="K10" s="176" t="str">
        <f t="shared" si="1"/>
        <v>2 - The invention has some improvement of effect in relation to existing technology</v>
      </c>
      <c r="L10" s="176" t="str">
        <f t="shared" si="2"/>
        <v>3 - The invention has improvement of effect in relation to existing technology</v>
      </c>
      <c r="M10" s="176" t="str">
        <f t="shared" si="3"/>
        <v>4 - The invention has substantial improvement of effect and is clearly groundbreaking</v>
      </c>
      <c r="N10" s="176" t="str">
        <f t="shared" si="4"/>
        <v>5 - The invention can change the way in which the industry operates/ works</v>
      </c>
      <c r="O10" s="176">
        <v>0</v>
      </c>
      <c r="P10" s="176">
        <v>-1</v>
      </c>
      <c r="Q10" s="176">
        <v>0</v>
      </c>
      <c r="X10" s="176" t="s">
        <v>120</v>
      </c>
      <c r="Y10" s="176" t="s">
        <v>121</v>
      </c>
      <c r="Z10" s="176" t="s">
        <v>122</v>
      </c>
      <c r="AA10" s="176" t="s">
        <v>123</v>
      </c>
      <c r="AB10" s="176" t="s">
        <v>124</v>
      </c>
      <c r="AD10" t="str">
        <f t="shared" si="5"/>
        <v>B1</v>
      </c>
      <c r="AE10">
        <f>IF('Adapted questions and answers'!F10='Original questions and answers'!F10,0,1)</f>
        <v>0</v>
      </c>
      <c r="AF10">
        <f>IF('Adapted questions and answers'!G10='Original questions and answers'!G10,0,1)</f>
        <v>0</v>
      </c>
      <c r="AG10">
        <f>IF('Adapted questions and answers'!J10='Original questions and answers'!J10,0,1)</f>
        <v>0</v>
      </c>
      <c r="AH10">
        <f>IF('Adapted questions and answers'!K10='Original questions and answers'!K10,0,1)</f>
        <v>0</v>
      </c>
      <c r="AI10">
        <f>IF('Adapted questions and answers'!L10='Original questions and answers'!L10,0,1)</f>
        <v>0</v>
      </c>
      <c r="AJ10">
        <f>IF('Adapted questions and answers'!M10='Original questions and answers'!M10,0,1)</f>
        <v>0</v>
      </c>
      <c r="AK10">
        <f>IF('Adapted questions and answers'!N10='Original questions and answers'!N10,0,1)</f>
        <v>0</v>
      </c>
      <c r="AL10">
        <f t="shared" si="7"/>
        <v>0</v>
      </c>
      <c r="AM10">
        <f>IF('Adapted questions and answers'!$O10='Original questions and answers'!$O10,0,1)</f>
        <v>0</v>
      </c>
      <c r="AN10">
        <f>IF('Adapted questions and answers'!$Q10='Original questions and answers'!$P10,0,1)</f>
        <v>0</v>
      </c>
    </row>
    <row r="11" spans="1:40" ht="14.25" customHeight="1">
      <c r="A11" s="176" t="s">
        <v>125</v>
      </c>
      <c r="B11" s="176" t="s">
        <v>34</v>
      </c>
      <c r="C11" s="176" t="s">
        <v>126</v>
      </c>
      <c r="D11" s="176">
        <v>0</v>
      </c>
      <c r="E11" s="176" t="s">
        <v>127</v>
      </c>
      <c r="F11" s="176" t="str">
        <f t="shared" si="6"/>
        <v>B2: Is the invention technically superior to substitute technology?</v>
      </c>
      <c r="G11" t="s">
        <v>128</v>
      </c>
      <c r="H11" s="177" t="s">
        <v>129</v>
      </c>
      <c r="I11" s="176" t="s">
        <v>39</v>
      </c>
      <c r="J11" s="176" t="str">
        <f t="shared" si="0"/>
        <v>1 - The technology is representative of a field where there is new, substitute and dominating technology</v>
      </c>
      <c r="K11" s="176" t="str">
        <f t="shared" si="1"/>
        <v>2 - There is a reasonably wide area of substitute technology</v>
      </c>
      <c r="L11" s="176" t="str">
        <f t="shared" si="2"/>
        <v>3 - There is substitute technology, but it is limited in use and range</v>
      </c>
      <c r="M11" s="176" t="str">
        <f t="shared" si="3"/>
        <v>4 - There is substitute technology which is not yet competitive</v>
      </c>
      <c r="N11" s="176" t="str">
        <f t="shared" si="4"/>
        <v>5 - There are no known substitute technologies</v>
      </c>
      <c r="O11" s="176">
        <v>1</v>
      </c>
      <c r="P11" s="176">
        <v>-1</v>
      </c>
      <c r="Q11" s="176">
        <v>0</v>
      </c>
      <c r="X11" s="176" t="s">
        <v>130</v>
      </c>
      <c r="Y11" s="176" t="s">
        <v>131</v>
      </c>
      <c r="Z11" s="176" t="s">
        <v>132</v>
      </c>
      <c r="AA11" s="176" t="s">
        <v>133</v>
      </c>
      <c r="AB11" s="176" t="s">
        <v>134</v>
      </c>
      <c r="AD11" t="str">
        <f t="shared" si="5"/>
        <v>B2</v>
      </c>
      <c r="AE11">
        <f>IF('Adapted questions and answers'!F11='Original questions and answers'!F11,0,1)</f>
        <v>0</v>
      </c>
      <c r="AF11">
        <f>IF('Adapted questions and answers'!G11='Original questions and answers'!G11,0,1)</f>
        <v>0</v>
      </c>
      <c r="AG11">
        <f>IF('Adapted questions and answers'!J11='Original questions and answers'!J11,0,1)</f>
        <v>0</v>
      </c>
      <c r="AH11">
        <f>IF('Adapted questions and answers'!K11='Original questions and answers'!K11,0,1)</f>
        <v>0</v>
      </c>
      <c r="AI11">
        <f>IF('Adapted questions and answers'!L11='Original questions and answers'!L11,0,1)</f>
        <v>0</v>
      </c>
      <c r="AJ11">
        <f>IF('Adapted questions and answers'!M11='Original questions and answers'!M11,0,1)</f>
        <v>0</v>
      </c>
      <c r="AK11">
        <f>IF('Adapted questions and answers'!N11='Original questions and answers'!N11,0,1)</f>
        <v>0</v>
      </c>
      <c r="AL11">
        <f t="shared" si="7"/>
        <v>0</v>
      </c>
      <c r="AM11">
        <f>IF('Adapted questions and answers'!$O11='Original questions and answers'!$O11,0,1)</f>
        <v>0</v>
      </c>
      <c r="AN11">
        <f>IF('Adapted questions and answers'!$Q11='Original questions and answers'!$P11,0,1)</f>
        <v>0</v>
      </c>
    </row>
    <row r="12" spans="1:40" ht="14.25" customHeight="1">
      <c r="A12" s="176" t="s">
        <v>135</v>
      </c>
      <c r="B12" s="176" t="s">
        <v>34</v>
      </c>
      <c r="C12" s="176" t="s">
        <v>136</v>
      </c>
      <c r="D12" s="176">
        <v>0</v>
      </c>
      <c r="E12" s="176" t="s">
        <v>137</v>
      </c>
      <c r="F12" s="176" t="str">
        <f t="shared" si="6"/>
        <v>B3: To what extent has the invention been tested?</v>
      </c>
      <c r="G12" t="s">
        <v>138</v>
      </c>
      <c r="H12" s="177" t="s">
        <v>139</v>
      </c>
      <c r="I12" s="176" t="s">
        <v>39</v>
      </c>
      <c r="J12" s="176" t="str">
        <f t="shared" si="0"/>
        <v>1 - The invention has been tested in theory according to calculations</v>
      </c>
      <c r="K12" s="176" t="str">
        <f t="shared" si="1"/>
        <v>2 - There have been experiments/ one-off tests</v>
      </c>
      <c r="L12" s="176" t="str">
        <f t="shared" si="2"/>
        <v>3 - Production test has been completed</v>
      </c>
      <c r="M12" s="176" t="str">
        <f t="shared" si="3"/>
        <v>4 - Production running in</v>
      </c>
      <c r="N12" s="176" t="str">
        <f t="shared" si="4"/>
        <v>5 - Full-scale production</v>
      </c>
      <c r="O12" s="176">
        <v>1</v>
      </c>
      <c r="P12" s="176">
        <v>0</v>
      </c>
      <c r="Q12" s="176">
        <v>0</v>
      </c>
      <c r="X12" s="176" t="s">
        <v>140</v>
      </c>
      <c r="Y12" s="176" t="s">
        <v>141</v>
      </c>
      <c r="Z12" s="176" t="s">
        <v>142</v>
      </c>
      <c r="AA12" s="176" t="s">
        <v>143</v>
      </c>
      <c r="AB12" s="176" t="s">
        <v>144</v>
      </c>
      <c r="AD12" t="str">
        <f t="shared" si="5"/>
        <v>B3</v>
      </c>
      <c r="AE12">
        <f>IF('Adapted questions and answers'!F12='Original questions and answers'!F12,0,1)</f>
        <v>0</v>
      </c>
      <c r="AF12">
        <f>IF('Adapted questions and answers'!G12='Original questions and answers'!G12,0,1)</f>
        <v>0</v>
      </c>
      <c r="AG12">
        <f>IF('Adapted questions and answers'!J12='Original questions and answers'!J12,0,1)</f>
        <v>0</v>
      </c>
      <c r="AH12">
        <f>IF('Adapted questions and answers'!K12='Original questions and answers'!K12,0,1)</f>
        <v>0</v>
      </c>
      <c r="AI12">
        <f>IF('Adapted questions and answers'!L12='Original questions and answers'!L12,0,1)</f>
        <v>0</v>
      </c>
      <c r="AJ12">
        <f>IF('Adapted questions and answers'!M12='Original questions and answers'!M12,0,1)</f>
        <v>0</v>
      </c>
      <c r="AK12">
        <f>IF('Adapted questions and answers'!N12='Original questions and answers'!N12,0,1)</f>
        <v>0</v>
      </c>
      <c r="AL12">
        <f t="shared" si="7"/>
        <v>0</v>
      </c>
      <c r="AM12">
        <f>IF('Adapted questions and answers'!$O12='Original questions and answers'!$O12,0,1)</f>
        <v>0</v>
      </c>
      <c r="AN12">
        <f>IF('Adapted questions and answers'!$Q12='Original questions and answers'!$P12,0,1)</f>
        <v>0</v>
      </c>
    </row>
    <row r="13" spans="1:40" ht="14.25" customHeight="1">
      <c r="A13" s="176" t="s">
        <v>145</v>
      </c>
      <c r="B13" s="176" t="s">
        <v>34</v>
      </c>
      <c r="C13" s="176" t="s">
        <v>146</v>
      </c>
      <c r="D13" s="176">
        <v>0</v>
      </c>
      <c r="E13" s="176" t="s">
        <v>147</v>
      </c>
      <c r="F13" s="176" t="str">
        <f t="shared" si="6"/>
        <v>B4: Does the patented technology call for new skills, qualifications, or production equipment?</v>
      </c>
      <c r="G13" t="s">
        <v>148</v>
      </c>
      <c r="H13" s="177" t="s">
        <v>149</v>
      </c>
      <c r="I13" s="176" t="s">
        <v>39</v>
      </c>
      <c r="J13" s="176" t="str">
        <f t="shared" si="0"/>
        <v>1 - The patent requires an entirely new production process</v>
      </c>
      <c r="K13" s="176" t="str">
        <f t="shared" si="1"/>
        <v>2 - Substantial development of production processes is required before the patent can be utilised</v>
      </c>
      <c r="L13" s="176" t="str">
        <f t="shared" si="2"/>
        <v>3 - Some development of production processes is required before the patent can be utilised</v>
      </c>
      <c r="M13" s="176" t="str">
        <f t="shared" si="3"/>
        <v>4 - Only slight development of production processes is required before the patent can be utilised</v>
      </c>
      <c r="N13" s="176" t="str">
        <f t="shared" si="4"/>
        <v>5 - The patent can be utilised with the current production technology</v>
      </c>
      <c r="O13" s="176">
        <v>1</v>
      </c>
      <c r="P13" s="176">
        <v>0</v>
      </c>
      <c r="Q13" s="176">
        <v>0</v>
      </c>
      <c r="X13" s="176" t="s">
        <v>150</v>
      </c>
      <c r="Y13" s="176" t="s">
        <v>151</v>
      </c>
      <c r="Z13" s="176" t="s">
        <v>152</v>
      </c>
      <c r="AA13" s="176" t="s">
        <v>153</v>
      </c>
      <c r="AB13" s="176" t="s">
        <v>154</v>
      </c>
      <c r="AD13" t="str">
        <f t="shared" si="5"/>
        <v>B4</v>
      </c>
      <c r="AE13">
        <f>IF('Adapted questions and answers'!F13='Original questions and answers'!F13,0,1)</f>
        <v>0</v>
      </c>
      <c r="AF13">
        <f>IF('Adapted questions and answers'!G13='Original questions and answers'!G13,0,1)</f>
        <v>0</v>
      </c>
      <c r="AG13">
        <f>IF('Adapted questions and answers'!J13='Original questions and answers'!J13,0,1)</f>
        <v>0</v>
      </c>
      <c r="AH13">
        <f>IF('Adapted questions and answers'!K13='Original questions and answers'!K13,0,1)</f>
        <v>0</v>
      </c>
      <c r="AI13">
        <f>IF('Adapted questions and answers'!L13='Original questions and answers'!L13,0,1)</f>
        <v>0</v>
      </c>
      <c r="AJ13">
        <f>IF('Adapted questions and answers'!M13='Original questions and answers'!M13,0,1)</f>
        <v>0</v>
      </c>
      <c r="AK13">
        <f>IF('Adapted questions and answers'!N13='Original questions and answers'!N13,0,1)</f>
        <v>0</v>
      </c>
      <c r="AL13">
        <f t="shared" si="7"/>
        <v>0</v>
      </c>
      <c r="AM13">
        <f>IF('Adapted questions and answers'!$O13='Original questions and answers'!$O13,0,1)</f>
        <v>0</v>
      </c>
      <c r="AN13">
        <f>IF('Adapted questions and answers'!$Q13='Original questions and answers'!$P13,0,1)</f>
        <v>0</v>
      </c>
    </row>
    <row r="14" spans="1:40" ht="14.25" customHeight="1">
      <c r="A14" s="176" t="s">
        <v>155</v>
      </c>
      <c r="B14" s="176" t="s">
        <v>34</v>
      </c>
      <c r="C14" s="176" t="s">
        <v>156</v>
      </c>
      <c r="D14" s="176">
        <v>-1</v>
      </c>
      <c r="E14" s="176" t="s">
        <v>157</v>
      </c>
      <c r="F14" s="176" t="str">
        <f t="shared" si="6"/>
        <v>B5: How  much  time is required before the patented technology can be commercially worked?</v>
      </c>
      <c r="G14" s="176" t="s">
        <v>158</v>
      </c>
      <c r="H14" s="177" t="s">
        <v>159</v>
      </c>
      <c r="I14" s="176" t="s">
        <v>39</v>
      </c>
      <c r="J14" s="176" t="str">
        <f t="shared" si="0"/>
        <v>1 - 5 years before commercialisation [5]</v>
      </c>
      <c r="K14" s="176" t="str">
        <f t="shared" si="1"/>
        <v>2 - 2 years [2]</v>
      </c>
      <c r="L14" s="176" t="str">
        <f t="shared" si="2"/>
        <v>3 - 1 years [1]</v>
      </c>
      <c r="M14" s="176" t="str">
        <f t="shared" si="3"/>
        <v>4 - 0,5 years [0,5]</v>
      </c>
      <c r="N14" s="176" t="str">
        <f t="shared" si="4"/>
        <v>5 - 0 years - ready for commercial activities [0]</v>
      </c>
      <c r="O14" s="176">
        <v>1</v>
      </c>
      <c r="P14" s="176">
        <v>0</v>
      </c>
      <c r="Q14" s="176">
        <v>0</v>
      </c>
      <c r="R14" s="176">
        <v>5</v>
      </c>
      <c r="S14" s="176">
        <v>2</v>
      </c>
      <c r="T14" s="176">
        <v>1</v>
      </c>
      <c r="U14" s="176">
        <v>0.5</v>
      </c>
      <c r="V14" s="176">
        <v>0</v>
      </c>
      <c r="X14" s="176" t="s">
        <v>160</v>
      </c>
      <c r="Y14" s="176" t="s">
        <v>161</v>
      </c>
      <c r="Z14" s="176" t="s">
        <v>162</v>
      </c>
      <c r="AA14" s="176" t="s">
        <v>163</v>
      </c>
      <c r="AB14" s="176" t="s">
        <v>164</v>
      </c>
      <c r="AD14" t="str">
        <f t="shared" si="5"/>
        <v>B5</v>
      </c>
      <c r="AE14">
        <f>IF('Adapted questions and answers'!F14='Original questions and answers'!F14,0,1)</f>
        <v>0</v>
      </c>
      <c r="AF14">
        <f>IF('Adapted questions and answers'!G14='Original questions and answers'!G14,0,1)</f>
        <v>0</v>
      </c>
      <c r="AG14">
        <f>IF('Adapted questions and answers'!Z$14='Original questions and answers'!R$14,0,1)</f>
        <v>0</v>
      </c>
      <c r="AH14">
        <f>IF('Adapted questions and answers'!AA$14='Original questions and answers'!S$14,0,1)</f>
        <v>0</v>
      </c>
      <c r="AI14">
        <f>IF('Adapted questions and answers'!AB$14='Original questions and answers'!T$14,0,1)</f>
        <v>0</v>
      </c>
      <c r="AJ14">
        <f>IF('Adapted questions and answers'!AC$14='Original questions and answers'!U$14,0,1)</f>
        <v>0</v>
      </c>
      <c r="AK14">
        <f>IF('Adapted questions and answers'!AD$14='Original questions and answers'!V$14,0,1)</f>
        <v>0</v>
      </c>
      <c r="AL14">
        <f t="shared" si="7"/>
        <v>0</v>
      </c>
      <c r="AM14">
        <f>IF('Adapted questions and answers'!$O14='Original questions and answers'!$O14,0,1)</f>
        <v>0</v>
      </c>
      <c r="AN14">
        <f>IF('Adapted questions and answers'!$Q14='Original questions and answers'!$P14,0,1)</f>
        <v>0</v>
      </c>
    </row>
    <row r="15" spans="1:40" ht="14.25" customHeight="1">
      <c r="A15" s="176" t="s">
        <v>165</v>
      </c>
      <c r="B15" s="176" t="s">
        <v>34</v>
      </c>
      <c r="C15" s="176" t="s">
        <v>166</v>
      </c>
      <c r="D15" s="176">
        <v>0</v>
      </c>
      <c r="E15" s="176" t="s">
        <v>167</v>
      </c>
      <c r="F15" s="176" t="str">
        <f t="shared" si="6"/>
        <v>B6: Are infringing copycat products easy to produce?</v>
      </c>
      <c r="G15" s="176" t="s">
        <v>168</v>
      </c>
      <c r="H15" s="177" t="s">
        <v>169</v>
      </c>
      <c r="I15" s="176" t="s">
        <v>39</v>
      </c>
      <c r="J15" s="176" t="str">
        <f t="shared" si="0"/>
        <v>1 - The technology is easily identified and easy to copy and produce</v>
      </c>
      <c r="K15" s="176" t="str">
        <f t="shared" si="1"/>
        <v>2 - The technology is easy to copy and produce</v>
      </c>
      <c r="L15" s="176" t="str">
        <f t="shared" si="2"/>
        <v>3 - The technology is comparatively easy to identify and to copy and produce</v>
      </c>
      <c r="M15" s="176" t="str">
        <f t="shared" si="3"/>
        <v>4 - The technology is complex and difficult to copy and produce</v>
      </c>
      <c r="N15" s="176" t="str">
        <f t="shared" si="4"/>
        <v>5 - The technology is complex and extremely difficult to copy and produce</v>
      </c>
      <c r="O15" s="176">
        <v>1</v>
      </c>
      <c r="P15" s="176">
        <v>0</v>
      </c>
      <c r="Q15" s="176">
        <v>0</v>
      </c>
      <c r="X15" s="176" t="s">
        <v>170</v>
      </c>
      <c r="Y15" s="176" t="s">
        <v>171</v>
      </c>
      <c r="Z15" s="176" t="s">
        <v>172</v>
      </c>
      <c r="AA15" s="176" t="s">
        <v>173</v>
      </c>
      <c r="AB15" s="176" t="s">
        <v>174</v>
      </c>
      <c r="AD15" t="str">
        <f t="shared" si="5"/>
        <v>B6</v>
      </c>
      <c r="AE15">
        <f>IF('Adapted questions and answers'!F15='Original questions and answers'!F15,0,1)</f>
        <v>0</v>
      </c>
      <c r="AF15">
        <f>IF('Adapted questions and answers'!G15='Original questions and answers'!G15,0,1)</f>
        <v>0</v>
      </c>
      <c r="AG15">
        <f>IF('Adapted questions and answers'!J15='Original questions and answers'!J15,0,1)</f>
        <v>0</v>
      </c>
      <c r="AH15">
        <f>IF('Adapted questions and answers'!K15='Original questions and answers'!K15,0,1)</f>
        <v>0</v>
      </c>
      <c r="AI15">
        <f>IF('Adapted questions and answers'!L15='Original questions and answers'!L15,0,1)</f>
        <v>0</v>
      </c>
      <c r="AJ15">
        <f>IF('Adapted questions and answers'!M15='Original questions and answers'!M15,0,1)</f>
        <v>0</v>
      </c>
      <c r="AK15">
        <f>IF('Adapted questions and answers'!N15='Original questions and answers'!N15,0,1)</f>
        <v>0</v>
      </c>
      <c r="AL15">
        <f t="shared" si="7"/>
        <v>0</v>
      </c>
      <c r="AM15">
        <f>IF('Adapted questions and answers'!$O15='Original questions and answers'!$O15,0,1)</f>
        <v>0</v>
      </c>
      <c r="AN15">
        <f>IF('Adapted questions and answers'!$Q15='Original questions and answers'!$P15,0,1)</f>
        <v>0</v>
      </c>
    </row>
    <row r="16" spans="1:40" ht="14.25" customHeight="1">
      <c r="A16" s="176" t="s">
        <v>175</v>
      </c>
      <c r="B16" s="176" t="s">
        <v>34</v>
      </c>
      <c r="C16" s="176" t="s">
        <v>176</v>
      </c>
      <c r="D16" s="176">
        <v>0</v>
      </c>
      <c r="E16" s="176" t="s">
        <v>177</v>
      </c>
      <c r="F16" s="176" t="str">
        <f t="shared" si="6"/>
        <v>B7: Are products of infringing nature easy to identify?</v>
      </c>
      <c r="G16" s="176" t="s">
        <v>178</v>
      </c>
      <c r="H16" s="177" t="s">
        <v>179</v>
      </c>
      <c r="I16" s="176" t="s">
        <v>39</v>
      </c>
      <c r="J16" s="176" t="str">
        <f t="shared" si="0"/>
        <v>1 - It is extremely difficult to identify infringing copycat products</v>
      </c>
      <c r="K16" s="176" t="str">
        <f t="shared" si="1"/>
        <v>2 - It is difficult but not impossible to identify infringing copycat products</v>
      </c>
      <c r="L16" s="176" t="str">
        <f t="shared" si="2"/>
        <v>3 - It is comparatively easy to identify infringing copycat products</v>
      </c>
      <c r="M16" s="176" t="str">
        <f t="shared" si="3"/>
        <v>4 - It is easy to identify infringing copycat products</v>
      </c>
      <c r="N16" s="176" t="str">
        <f t="shared" si="4"/>
        <v>5 - It is extremely easy to identify infringing copycat products</v>
      </c>
      <c r="O16" s="176">
        <v>1</v>
      </c>
      <c r="P16" s="176">
        <v>0</v>
      </c>
      <c r="Q16" s="176">
        <v>0</v>
      </c>
      <c r="X16" s="176" t="s">
        <v>180</v>
      </c>
      <c r="Y16" s="176" t="s">
        <v>181</v>
      </c>
      <c r="Z16" s="176" t="s">
        <v>182</v>
      </c>
      <c r="AA16" s="176" t="s">
        <v>183</v>
      </c>
      <c r="AB16" s="176" t="s">
        <v>184</v>
      </c>
      <c r="AD16" t="str">
        <f t="shared" si="5"/>
        <v>B7</v>
      </c>
      <c r="AE16">
        <f>IF('Adapted questions and answers'!F16='Original questions and answers'!F16,0,1)</f>
        <v>0</v>
      </c>
      <c r="AF16">
        <f>IF('Adapted questions and answers'!G16='Original questions and answers'!G16,0,1)</f>
        <v>0</v>
      </c>
      <c r="AG16">
        <f>IF('Adapted questions and answers'!J16='Original questions and answers'!J16,0,1)</f>
        <v>0</v>
      </c>
      <c r="AH16">
        <f>IF('Adapted questions and answers'!K16='Original questions and answers'!K16,0,1)</f>
        <v>0</v>
      </c>
      <c r="AI16">
        <f>IF('Adapted questions and answers'!L16='Original questions and answers'!L16,0,1)</f>
        <v>0</v>
      </c>
      <c r="AJ16">
        <f>IF('Adapted questions and answers'!M16='Original questions and answers'!M16,0,1)</f>
        <v>0</v>
      </c>
      <c r="AK16">
        <f>IF('Adapted questions and answers'!N16='Original questions and answers'!N16,0,1)</f>
        <v>0</v>
      </c>
      <c r="AL16">
        <f t="shared" si="7"/>
        <v>0</v>
      </c>
      <c r="AM16">
        <f>IF('Adapted questions and answers'!$O16='Original questions and answers'!$O16,0,1)</f>
        <v>0</v>
      </c>
      <c r="AN16">
        <f>IF('Adapted questions and answers'!$Q16='Original questions and answers'!$P16,0,1)</f>
        <v>0</v>
      </c>
    </row>
    <row r="17" spans="1:40" ht="14.25" customHeight="1">
      <c r="A17" s="176" t="s">
        <v>185</v>
      </c>
      <c r="B17" s="176" t="s">
        <v>34</v>
      </c>
      <c r="C17" s="176" t="s">
        <v>186</v>
      </c>
      <c r="D17" s="176">
        <v>0</v>
      </c>
      <c r="E17" s="176" t="s">
        <v>187</v>
      </c>
      <c r="F17" s="176" t="str">
        <f t="shared" si="6"/>
        <v>B8: Does deployment of the technology depend on licence agreements  with others?</v>
      </c>
      <c r="G17" s="176" t="s">
        <v>188</v>
      </c>
      <c r="H17" s="177" t="s">
        <v>189</v>
      </c>
      <c r="I17" s="176" t="s">
        <v>39</v>
      </c>
      <c r="J17" s="176" t="str">
        <f t="shared" si="0"/>
        <v>1 - Use of the patent is dependent on extensive licence agreements with competitors</v>
      </c>
      <c r="K17" s="176" t="str">
        <f t="shared" si="1"/>
        <v>2 - Use of the patent is dependent on some licence agreements with competitors</v>
      </c>
      <c r="L17" s="176" t="str">
        <f t="shared" si="2"/>
        <v>3 - Use of the patent is not dependent on any particular licence agreements with competitors</v>
      </c>
      <c r="M17" s="176" t="str">
        <f t="shared" si="3"/>
        <v>4 - Use of the patent is dependent on licence agreements, but not with competitors</v>
      </c>
      <c r="N17" s="176" t="str">
        <f t="shared" si="4"/>
        <v>5 - Use of the patent is independent of licence agreements</v>
      </c>
      <c r="O17" s="176">
        <v>1</v>
      </c>
      <c r="P17" s="176">
        <v>0</v>
      </c>
      <c r="Q17" s="176">
        <v>0</v>
      </c>
      <c r="X17" s="176" t="s">
        <v>190</v>
      </c>
      <c r="Y17" s="176" t="s">
        <v>191</v>
      </c>
      <c r="Z17" s="176" t="s">
        <v>192</v>
      </c>
      <c r="AA17" s="176" t="s">
        <v>193</v>
      </c>
      <c r="AB17" s="176" t="s">
        <v>194</v>
      </c>
      <c r="AD17" t="str">
        <f t="shared" si="5"/>
        <v>B8</v>
      </c>
      <c r="AE17">
        <f>IF('Adapted questions and answers'!F17='Original questions and answers'!F17,0,1)</f>
        <v>0</v>
      </c>
      <c r="AF17">
        <f>IF('Adapted questions and answers'!G17='Original questions and answers'!G17,0,1)</f>
        <v>0</v>
      </c>
      <c r="AG17">
        <f>IF('Adapted questions and answers'!J17='Original questions and answers'!J17,0,1)</f>
        <v>0</v>
      </c>
      <c r="AH17">
        <f>IF('Adapted questions and answers'!K17='Original questions and answers'!K17,0,1)</f>
        <v>0</v>
      </c>
      <c r="AI17">
        <f>IF('Adapted questions and answers'!L17='Original questions and answers'!L17,0,1)</f>
        <v>0</v>
      </c>
      <c r="AJ17">
        <f>IF('Adapted questions and answers'!M17='Original questions and answers'!M17,0,1)</f>
        <v>0</v>
      </c>
      <c r="AK17">
        <f>IF('Adapted questions and answers'!N17='Original questions and answers'!N17,0,1)</f>
        <v>0</v>
      </c>
      <c r="AL17">
        <f t="shared" si="7"/>
        <v>0</v>
      </c>
      <c r="AM17">
        <f>IF('Adapted questions and answers'!$O17='Original questions and answers'!$O17,0,1)</f>
        <v>0</v>
      </c>
      <c r="AN17">
        <f>IF('Adapted questions and answers'!$Q17='Original questions and answers'!$P17,0,1)</f>
        <v>0</v>
      </c>
    </row>
    <row r="18" spans="1:40" ht="14.25" customHeight="1">
      <c r="A18" s="176" t="s">
        <v>195</v>
      </c>
      <c r="B18" s="176" t="s">
        <v>34</v>
      </c>
      <c r="C18" s="176" t="s">
        <v>196</v>
      </c>
      <c r="D18" s="176">
        <v>0</v>
      </c>
      <c r="E18" s="176" t="s">
        <v>197</v>
      </c>
      <c r="F18" s="176" t="str">
        <f t="shared" si="6"/>
        <v>B9: Does the technology have marketing value (customer value)?</v>
      </c>
      <c r="G18" s="176" t="s">
        <v>198</v>
      </c>
      <c r="H18" s="177" t="s">
        <v>199</v>
      </c>
      <c r="I18" s="176" t="s">
        <v>39</v>
      </c>
      <c r="J18" s="176" t="str">
        <f t="shared" si="0"/>
        <v>1 - The patent provides an improvement of product utility value which is very difficult to communicate</v>
      </c>
      <c r="K18" s="176" t="str">
        <f t="shared" si="1"/>
        <v>2 - The patent provides an improvement of product utility value which is difficult to communicate</v>
      </c>
      <c r="L18" s="176" t="str">
        <f t="shared" si="2"/>
        <v>3 - The patent provides a communicable improvement of product utility value</v>
      </c>
      <c r="M18" s="176" t="str">
        <f t="shared" si="3"/>
        <v>4 - The patent provides a mild improvement of product utility value which is easy to communicate</v>
      </c>
      <c r="N18" s="176" t="str">
        <f t="shared" si="4"/>
        <v>5 - The patent provides distinctive features which can be used for marketing the product</v>
      </c>
      <c r="O18" s="176">
        <v>0</v>
      </c>
      <c r="P18" s="176">
        <v>-1</v>
      </c>
      <c r="Q18" s="176">
        <v>0</v>
      </c>
      <c r="X18" s="176" t="s">
        <v>200</v>
      </c>
      <c r="Y18" s="176" t="s">
        <v>201</v>
      </c>
      <c r="Z18" s="176" t="s">
        <v>202</v>
      </c>
      <c r="AA18" s="176" t="s">
        <v>203</v>
      </c>
      <c r="AB18" s="176" t="s">
        <v>204</v>
      </c>
      <c r="AD18" t="str">
        <f t="shared" si="5"/>
        <v>B9</v>
      </c>
      <c r="AE18">
        <f>IF('Adapted questions and answers'!F18='Original questions and answers'!F18,0,1)</f>
        <v>0</v>
      </c>
      <c r="AF18">
        <f>IF('Adapted questions and answers'!G18='Original questions and answers'!G18,0,1)</f>
        <v>0</v>
      </c>
      <c r="AG18">
        <f>IF('Adapted questions and answers'!J18='Original questions and answers'!J18,0,1)</f>
        <v>0</v>
      </c>
      <c r="AH18">
        <f>IF('Adapted questions and answers'!K18='Original questions and answers'!K18,0,1)</f>
        <v>0</v>
      </c>
      <c r="AI18">
        <f>IF('Adapted questions and answers'!L18='Original questions and answers'!L18,0,1)</f>
        <v>0</v>
      </c>
      <c r="AJ18">
        <f>IF('Adapted questions and answers'!M18='Original questions and answers'!M18,0,1)</f>
        <v>0</v>
      </c>
      <c r="AK18">
        <f>IF('Adapted questions and answers'!N18='Original questions and answers'!N18,0,1)</f>
        <v>0</v>
      </c>
      <c r="AL18">
        <f t="shared" si="7"/>
        <v>0</v>
      </c>
      <c r="AM18">
        <f>IF('Adapted questions and answers'!$O18='Original questions and answers'!$O18,0,1)</f>
        <v>0</v>
      </c>
      <c r="AN18">
        <f>IF('Adapted questions and answers'!$Q18='Original questions and answers'!$P18,0,1)</f>
        <v>0</v>
      </c>
    </row>
    <row r="19" spans="1:40" ht="14.25" customHeight="1">
      <c r="A19" s="176" t="s">
        <v>205</v>
      </c>
      <c r="B19" s="176" t="s">
        <v>34</v>
      </c>
      <c r="C19" s="176" t="s">
        <v>206</v>
      </c>
      <c r="D19" s="176">
        <v>0</v>
      </c>
      <c r="E19" s="176" t="s">
        <v>207</v>
      </c>
      <c r="F19" s="176" t="str">
        <f t="shared" si="6"/>
        <v>C1: What are the marketing options?</v>
      </c>
      <c r="G19" s="176" t="s">
        <v>208</v>
      </c>
      <c r="H19" s="177" t="s">
        <v>209</v>
      </c>
      <c r="I19" s="176" t="s">
        <v>39</v>
      </c>
      <c r="J19" s="176" t="str">
        <f t="shared" si="0"/>
        <v>1 - There is no known market for the patented technology</v>
      </c>
      <c r="K19" s="176" t="str">
        <f t="shared" si="1"/>
        <v>2 - The patented technology has not yet been targeted at a particular market</v>
      </c>
      <c r="L19" s="176" t="str">
        <f t="shared" si="2"/>
        <v>3 - There is a well-known market for the patented  technology</v>
      </c>
      <c r="M19" s="176" t="str">
        <f t="shared" si="3"/>
        <v>4 - There is a well-known market and further, well-defined market options</v>
      </c>
      <c r="N19" s="176" t="str">
        <f t="shared" si="4"/>
        <v>5 - There is a well-known market and other tangible prominent markets</v>
      </c>
      <c r="O19" s="176">
        <v>1</v>
      </c>
      <c r="P19" s="176">
        <v>-1</v>
      </c>
      <c r="Q19" s="176">
        <v>0</v>
      </c>
      <c r="X19" s="176" t="s">
        <v>210</v>
      </c>
      <c r="Y19" s="176" t="s">
        <v>211</v>
      </c>
      <c r="Z19" s="176" t="s">
        <v>212</v>
      </c>
      <c r="AA19" s="176" t="s">
        <v>213</v>
      </c>
      <c r="AB19" s="176" t="s">
        <v>214</v>
      </c>
      <c r="AD19" t="str">
        <f t="shared" si="5"/>
        <v>C1</v>
      </c>
      <c r="AE19">
        <f>IF('Adapted questions and answers'!F19='Original questions and answers'!F19,0,1)</f>
        <v>0</v>
      </c>
      <c r="AF19">
        <f>IF('Adapted questions and answers'!G19='Original questions and answers'!G19,0,1)</f>
        <v>0</v>
      </c>
      <c r="AG19">
        <f>IF('Adapted questions and answers'!J19='Original questions and answers'!J19,0,1)</f>
        <v>0</v>
      </c>
      <c r="AH19">
        <f>IF('Adapted questions and answers'!K19='Original questions and answers'!K19,0,1)</f>
        <v>0</v>
      </c>
      <c r="AI19">
        <f>IF('Adapted questions and answers'!L19='Original questions and answers'!L19,0,1)</f>
        <v>0</v>
      </c>
      <c r="AJ19">
        <f>IF('Adapted questions and answers'!M19='Original questions and answers'!M19,0,1)</f>
        <v>0</v>
      </c>
      <c r="AK19">
        <f>IF('Adapted questions and answers'!N19='Original questions and answers'!N19,0,1)</f>
        <v>0</v>
      </c>
      <c r="AL19">
        <f t="shared" si="7"/>
        <v>0</v>
      </c>
      <c r="AM19">
        <f>IF('Adapted questions and answers'!$O19='Original questions and answers'!$O19,0,1)</f>
        <v>0</v>
      </c>
      <c r="AN19">
        <f>IF('Adapted questions and answers'!$Q19='Original questions and answers'!$P19,0,1)</f>
        <v>0</v>
      </c>
    </row>
    <row r="20" spans="1:40" ht="14.25" customHeight="1">
      <c r="A20" s="176" t="s">
        <v>215</v>
      </c>
      <c r="B20" s="176" t="s">
        <v>34</v>
      </c>
      <c r="C20" s="176" t="s">
        <v>216</v>
      </c>
      <c r="D20" s="176">
        <v>-1</v>
      </c>
      <c r="E20" s="176" t="s">
        <v>217</v>
      </c>
      <c r="F20" s="176" t="str">
        <f t="shared" si="6"/>
        <v>C2: What is the market growth in the business area where the patented technology is utilised?</v>
      </c>
      <c r="G20" t="s">
        <v>218</v>
      </c>
      <c r="H20" s="177" t="s">
        <v>219</v>
      </c>
      <c r="I20" s="176" t="s">
        <v>39</v>
      </c>
      <c r="J20" s="176" t="str">
        <f t="shared" si="0"/>
        <v>1 - Very low (0,5%) [0,005]</v>
      </c>
      <c r="K20" s="176" t="str">
        <f t="shared" si="1"/>
        <v>2 - Low (2,5%) [0,025]</v>
      </c>
      <c r="L20" s="176" t="str">
        <f t="shared" si="2"/>
        <v>3 - Medium (5%) [0,05]</v>
      </c>
      <c r="M20" s="176" t="str">
        <f t="shared" si="3"/>
        <v>4 - High (8%) [0,08]</v>
      </c>
      <c r="N20" s="176" t="str">
        <f t="shared" si="4"/>
        <v>5 - Very high (15%) [0,15]</v>
      </c>
      <c r="O20" s="176">
        <v>0</v>
      </c>
      <c r="P20" s="176">
        <v>-1</v>
      </c>
      <c r="Q20" s="176">
        <v>0</v>
      </c>
      <c r="R20" s="176">
        <v>5.0000000000000001E-3</v>
      </c>
      <c r="S20" s="176">
        <v>2.5000000000000001E-2</v>
      </c>
      <c r="T20" s="176">
        <v>0.05</v>
      </c>
      <c r="U20" s="176">
        <v>0.08</v>
      </c>
      <c r="V20" s="176">
        <v>0.15</v>
      </c>
      <c r="X20" s="176" t="s">
        <v>220</v>
      </c>
      <c r="Y20" s="176" t="s">
        <v>221</v>
      </c>
      <c r="Z20" s="176" t="s">
        <v>222</v>
      </c>
      <c r="AA20" s="176" t="s">
        <v>223</v>
      </c>
      <c r="AB20" s="176" t="s">
        <v>224</v>
      </c>
      <c r="AD20" t="str">
        <f t="shared" si="5"/>
        <v>C2</v>
      </c>
      <c r="AE20">
        <f>IF('Adapted questions and answers'!F20='Original questions and answers'!F20,0,1)</f>
        <v>0</v>
      </c>
      <c r="AF20">
        <f>IF('Adapted questions and answers'!G20='Original questions and answers'!G20,0,1)</f>
        <v>0</v>
      </c>
      <c r="AG20">
        <f>IF('Adapted questions and answers'!Z20='Original questions and answers'!R20,0,1)</f>
        <v>0</v>
      </c>
      <c r="AH20">
        <f>IF('Adapted questions and answers'!AA20='Original questions and answers'!S20,0,1)</f>
        <v>0</v>
      </c>
      <c r="AI20">
        <f>IF('Adapted questions and answers'!AB20='Original questions and answers'!T20,0,1)</f>
        <v>0</v>
      </c>
      <c r="AJ20">
        <f>IF('Adapted questions and answers'!AC20='Original questions and answers'!U20,0,1)</f>
        <v>0</v>
      </c>
      <c r="AK20">
        <f>IF('Adapted questions and answers'!AD20='Original questions and answers'!V20,0,1)</f>
        <v>0</v>
      </c>
      <c r="AL20">
        <f t="shared" si="7"/>
        <v>0</v>
      </c>
      <c r="AM20">
        <f>IF('Adapted questions and answers'!$O20='Original questions and answers'!$O20,0,1)</f>
        <v>0</v>
      </c>
      <c r="AN20">
        <f>IF('Adapted questions and answers'!$Q20='Original questions and answers'!$P20,0,1)</f>
        <v>0</v>
      </c>
    </row>
    <row r="21" spans="1:40" ht="14.25" customHeight="1">
      <c r="A21" s="176" t="s">
        <v>225</v>
      </c>
      <c r="B21" s="176" t="s">
        <v>34</v>
      </c>
      <c r="C21" s="176" t="s">
        <v>226</v>
      </c>
      <c r="D21" s="176">
        <v>-1</v>
      </c>
      <c r="E21" s="176" t="s">
        <v>227</v>
      </c>
      <c r="F21" s="176" t="str">
        <f t="shared" si="6"/>
        <v>C3: What is the life expectancy of the patented technology in the market?</v>
      </c>
      <c r="G21" s="176" t="s">
        <v>228</v>
      </c>
      <c r="H21" s="177" t="s">
        <v>229</v>
      </c>
      <c r="I21" s="176" t="s">
        <v>39</v>
      </c>
      <c r="J21" s="176" t="str">
        <f t="shared" si="0"/>
        <v>1 - 0,5 years [0,5]</v>
      </c>
      <c r="K21" s="176" t="str">
        <f t="shared" si="1"/>
        <v>2 - 1 years [1]</v>
      </c>
      <c r="L21" s="176" t="str">
        <f t="shared" si="2"/>
        <v>3 - 2 years [2]</v>
      </c>
      <c r="M21" s="176" t="str">
        <f t="shared" si="3"/>
        <v>4 - 4 years [4]</v>
      </c>
      <c r="N21" s="176" t="str">
        <f t="shared" si="4"/>
        <v>5 - 8 years [8]</v>
      </c>
      <c r="O21" s="176">
        <v>0</v>
      </c>
      <c r="P21" s="176">
        <v>-1</v>
      </c>
      <c r="Q21" s="176">
        <v>0</v>
      </c>
      <c r="R21" s="176">
        <v>0.5</v>
      </c>
      <c r="S21" s="176">
        <v>1</v>
      </c>
      <c r="T21" s="176">
        <v>2</v>
      </c>
      <c r="U21" s="176">
        <v>4</v>
      </c>
      <c r="V21" s="176">
        <v>8</v>
      </c>
      <c r="X21" s="176" t="s">
        <v>163</v>
      </c>
      <c r="Y21" s="176" t="s">
        <v>162</v>
      </c>
      <c r="Z21" s="176" t="s">
        <v>161</v>
      </c>
      <c r="AA21" s="176" t="s">
        <v>230</v>
      </c>
      <c r="AB21" s="176" t="s">
        <v>231</v>
      </c>
      <c r="AD21" t="str">
        <f t="shared" si="5"/>
        <v>C3</v>
      </c>
      <c r="AE21">
        <f>IF('Adapted questions and answers'!F21='Original questions and answers'!F21,0,1)</f>
        <v>0</v>
      </c>
      <c r="AF21">
        <f>IF('Adapted questions and answers'!G21='Original questions and answers'!G21,0,1)</f>
        <v>0</v>
      </c>
      <c r="AG21">
        <f>IF('Adapted questions and answers'!Z21='Original questions and answers'!R21,0,1)</f>
        <v>0</v>
      </c>
      <c r="AH21">
        <f>IF('Adapted questions and answers'!AA21='Original questions and answers'!S21,0,1)</f>
        <v>0</v>
      </c>
      <c r="AI21">
        <f>IF('Adapted questions and answers'!AB21='Original questions and answers'!T21,0,1)</f>
        <v>0</v>
      </c>
      <c r="AJ21">
        <f>IF('Adapted questions and answers'!AC21='Original questions and answers'!U21,0,1)</f>
        <v>0</v>
      </c>
      <c r="AK21">
        <f>IF('Adapted questions and answers'!AD21='Original questions and answers'!V21,0,1)</f>
        <v>0</v>
      </c>
      <c r="AL21">
        <f t="shared" si="7"/>
        <v>0</v>
      </c>
      <c r="AM21">
        <f>IF('Adapted questions and answers'!$O21='Original questions and answers'!$O21,0,1)</f>
        <v>0</v>
      </c>
      <c r="AN21">
        <f>IF('Adapted questions and answers'!$Q21='Original questions and answers'!$P21,0,1)</f>
        <v>0</v>
      </c>
    </row>
    <row r="22" spans="1:40" ht="14.25" customHeight="1">
      <c r="A22" s="176" t="s">
        <v>232</v>
      </c>
      <c r="B22" s="176" t="s">
        <v>34</v>
      </c>
      <c r="C22" s="176" t="s">
        <v>233</v>
      </c>
      <c r="D22" s="176">
        <v>0</v>
      </c>
      <c r="E22" s="176" t="s">
        <v>234</v>
      </c>
      <c r="F22" s="176" t="str">
        <f t="shared" si="6"/>
        <v>C4: Are competitive or substitute products active in the market?</v>
      </c>
      <c r="G22" t="s">
        <v>235</v>
      </c>
      <c r="H22" s="177" t="s">
        <v>236</v>
      </c>
      <c r="I22" s="176" t="s">
        <v>39</v>
      </c>
      <c r="J22" s="176" t="str">
        <f t="shared" si="0"/>
        <v>1 - There is a high degree of development of competitive or substitute technology</v>
      </c>
      <c r="K22" s="176" t="str">
        <f t="shared" si="1"/>
        <v>2 - It is probable that competitive or substitute technology is being developed</v>
      </c>
      <c r="L22" s="176" t="str">
        <f t="shared" si="2"/>
        <v>3 - There is a 50% chance that competitive or substitute technology is being developed</v>
      </c>
      <c r="M22" s="176" t="str">
        <f t="shared" si="3"/>
        <v>4 - Exclusivity in the market is a good probablility</v>
      </c>
      <c r="N22" s="176" t="str">
        <f t="shared" si="4"/>
        <v>5 - Exclusivity in the market is by and large certain</v>
      </c>
      <c r="O22" s="176">
        <v>1</v>
      </c>
      <c r="P22" s="176">
        <v>-1</v>
      </c>
      <c r="Q22" s="176">
        <v>0</v>
      </c>
      <c r="X22" s="176" t="s">
        <v>237</v>
      </c>
      <c r="Y22" s="176" t="s">
        <v>238</v>
      </c>
      <c r="Z22" s="176" t="s">
        <v>239</v>
      </c>
      <c r="AA22" s="176" t="s">
        <v>240</v>
      </c>
      <c r="AB22" s="176" t="s">
        <v>241</v>
      </c>
      <c r="AD22" t="str">
        <f t="shared" si="5"/>
        <v>C4</v>
      </c>
      <c r="AE22">
        <f>IF('Adapted questions and answers'!F22='Original questions and answers'!F22,0,1)</f>
        <v>0</v>
      </c>
      <c r="AF22">
        <f>IF('Adapted questions and answers'!G22='Original questions and answers'!G22,0,1)</f>
        <v>0</v>
      </c>
      <c r="AG22">
        <f>IF('Adapted questions and answers'!J22='Original questions and answers'!J22,0,1)</f>
        <v>0</v>
      </c>
      <c r="AH22">
        <f>IF('Adapted questions and answers'!K22='Original questions and answers'!K22,0,1)</f>
        <v>0</v>
      </c>
      <c r="AI22">
        <f>IF('Adapted questions and answers'!L22='Original questions and answers'!L22,0,1)</f>
        <v>0</v>
      </c>
      <c r="AJ22">
        <f>IF('Adapted questions and answers'!M22='Original questions and answers'!M22,0,1)</f>
        <v>0</v>
      </c>
      <c r="AK22">
        <f>IF('Adapted questions and answers'!N22='Original questions and answers'!N22,0,1)</f>
        <v>0</v>
      </c>
      <c r="AL22">
        <f t="shared" si="7"/>
        <v>0</v>
      </c>
      <c r="AM22">
        <f>IF('Adapted questions and answers'!$O22='Original questions and answers'!$O22,0,1)</f>
        <v>0</v>
      </c>
      <c r="AN22">
        <f>IF('Adapted questions and answers'!$Q22='Original questions and answers'!$P22,0,1)</f>
        <v>0</v>
      </c>
    </row>
    <row r="23" spans="1:40" ht="14.25" customHeight="1">
      <c r="A23" s="176" t="s">
        <v>242</v>
      </c>
      <c r="B23" s="176" t="s">
        <v>34</v>
      </c>
      <c r="C23" s="176" t="s">
        <v>243</v>
      </c>
      <c r="D23" s="176">
        <v>0</v>
      </c>
      <c r="E23" s="176" t="s">
        <v>244</v>
      </c>
      <c r="F23" s="176" t="str">
        <f t="shared" si="6"/>
        <v>C5: What ultimate sales price is the consumer willing to pay compared to existing known products?</v>
      </c>
      <c r="G23" s="176" t="s">
        <v>245</v>
      </c>
      <c r="H23" s="177" t="s">
        <v>246</v>
      </c>
      <c r="I23" s="176" t="s">
        <v>39</v>
      </c>
      <c r="J23" s="176" t="str">
        <f t="shared" si="0"/>
        <v>1 - Attainable sales price significantly lower than competitors` price</v>
      </c>
      <c r="K23" s="176" t="str">
        <f t="shared" si="1"/>
        <v>2 - Lower than competitors` price</v>
      </c>
      <c r="L23" s="176" t="str">
        <f t="shared" si="2"/>
        <v>3 - Price equal to competitors`</v>
      </c>
      <c r="M23" s="176" t="str">
        <f t="shared" si="3"/>
        <v>4 - Higher than competitors` price</v>
      </c>
      <c r="N23" s="176" t="str">
        <f t="shared" si="4"/>
        <v>5 - Significantly higher than competitors` price</v>
      </c>
      <c r="O23" s="176">
        <v>0</v>
      </c>
      <c r="P23" s="176">
        <v>-1</v>
      </c>
      <c r="Q23" s="176">
        <v>0</v>
      </c>
      <c r="X23" s="176" t="s">
        <v>247</v>
      </c>
      <c r="Y23" s="176" t="s">
        <v>248</v>
      </c>
      <c r="Z23" s="176" t="s">
        <v>249</v>
      </c>
      <c r="AA23" s="176" t="s">
        <v>250</v>
      </c>
      <c r="AB23" s="176" t="s">
        <v>251</v>
      </c>
      <c r="AD23" t="str">
        <f t="shared" si="5"/>
        <v>C5</v>
      </c>
      <c r="AE23">
        <f>IF('Adapted questions and answers'!F23='Original questions and answers'!F23,0,1)</f>
        <v>0</v>
      </c>
      <c r="AF23">
        <f>IF('Adapted questions and answers'!G23='Original questions and answers'!G23,0,1)</f>
        <v>0</v>
      </c>
      <c r="AG23">
        <f>IF('Adapted questions and answers'!J23='Original questions and answers'!J23,0,1)</f>
        <v>0</v>
      </c>
      <c r="AH23">
        <f>IF('Adapted questions and answers'!K23='Original questions and answers'!K23,0,1)</f>
        <v>0</v>
      </c>
      <c r="AI23">
        <f>IF('Adapted questions and answers'!L23='Original questions and answers'!L23,0,1)</f>
        <v>0</v>
      </c>
      <c r="AJ23">
        <f>IF('Adapted questions and answers'!M23='Original questions and answers'!M23,0,1)</f>
        <v>0</v>
      </c>
      <c r="AK23">
        <f>IF('Adapted questions and answers'!N23='Original questions and answers'!N23,0,1)</f>
        <v>0</v>
      </c>
      <c r="AL23">
        <f t="shared" si="7"/>
        <v>0</v>
      </c>
      <c r="AM23">
        <f>IF('Adapted questions and answers'!$O23='Original questions and answers'!$O23,0,1)</f>
        <v>0</v>
      </c>
      <c r="AN23">
        <f>IF('Adapted questions and answers'!$Q23='Original questions and answers'!$P23,0,1)</f>
        <v>0</v>
      </c>
    </row>
    <row r="24" spans="1:40" ht="14.25" customHeight="1">
      <c r="A24" s="176" t="s">
        <v>252</v>
      </c>
      <c r="B24" s="176" t="s">
        <v>34</v>
      </c>
      <c r="C24" s="176" t="s">
        <v>253</v>
      </c>
      <c r="D24" s="176">
        <v>-1</v>
      </c>
      <c r="E24" s="176" t="s">
        <v>254</v>
      </c>
      <c r="F24" s="176" t="str">
        <f t="shared" si="6"/>
        <v>C6: What is the potential extra turnover to be obtained within the business area when utilising the patented technology?</v>
      </c>
      <c r="G24" s="176" t="s">
        <v>255</v>
      </c>
      <c r="H24" s="177" t="s">
        <v>256</v>
      </c>
      <c r="I24" s="176" t="s">
        <v>39</v>
      </c>
      <c r="J24" s="176" t="str">
        <f t="shared" si="0"/>
        <v>1 - Very small extra turnover in the business area (0,5%) [0,005]</v>
      </c>
      <c r="K24" s="176" t="str">
        <f t="shared" si="1"/>
        <v>2 - Small (2%) [0,02]</v>
      </c>
      <c r="L24" s="176" t="str">
        <f t="shared" si="2"/>
        <v>3 - Medium (4%) [0,04]</v>
      </c>
      <c r="M24" s="176" t="str">
        <f t="shared" si="3"/>
        <v>4 - Large (6%) [0,06]</v>
      </c>
      <c r="N24" s="176" t="str">
        <f t="shared" si="4"/>
        <v>5 - Very large (10%) [0,1]</v>
      </c>
      <c r="O24" s="176">
        <v>0</v>
      </c>
      <c r="P24" s="176">
        <v>-1</v>
      </c>
      <c r="Q24" s="176">
        <v>0</v>
      </c>
      <c r="R24" s="176">
        <v>5.0000000000000001E-3</v>
      </c>
      <c r="S24" s="176">
        <v>0.02</v>
      </c>
      <c r="T24" s="176">
        <v>0.04</v>
      </c>
      <c r="U24" s="176">
        <v>0.06</v>
      </c>
      <c r="V24" s="176">
        <v>0.1</v>
      </c>
      <c r="X24" s="176" t="s">
        <v>257</v>
      </c>
      <c r="Y24" s="176" t="s">
        <v>258</v>
      </c>
      <c r="Z24" s="176" t="s">
        <v>259</v>
      </c>
      <c r="AA24" s="176" t="s">
        <v>260</v>
      </c>
      <c r="AB24" s="176" t="s">
        <v>261</v>
      </c>
      <c r="AD24" t="str">
        <f t="shared" si="5"/>
        <v>C6</v>
      </c>
      <c r="AE24">
        <f>IF('Adapted questions and answers'!F24='Original questions and answers'!F24,0,1)</f>
        <v>0</v>
      </c>
      <c r="AF24">
        <f>IF('Adapted questions and answers'!G24='Original questions and answers'!G24,0,1)</f>
        <v>0</v>
      </c>
      <c r="AG24">
        <f>IF('Adapted questions and answers'!Z$24='Original questions and answers'!R$24,0,1)</f>
        <v>0</v>
      </c>
      <c r="AH24">
        <f>IF('Adapted questions and answers'!AA$24='Original questions and answers'!S$24,0,1)</f>
        <v>0</v>
      </c>
      <c r="AI24">
        <f>IF('Adapted questions and answers'!AB$24='Original questions and answers'!T$24,0,1)</f>
        <v>0</v>
      </c>
      <c r="AJ24">
        <f>IF('Adapted questions and answers'!AC$24='Original questions and answers'!U$24,0,1)</f>
        <v>0</v>
      </c>
      <c r="AK24">
        <f>IF('Adapted questions and answers'!AD$24='Original questions and answers'!V$24,0,1)</f>
        <v>0</v>
      </c>
      <c r="AL24">
        <f t="shared" si="7"/>
        <v>0</v>
      </c>
      <c r="AM24">
        <f>IF('Adapted questions and answers'!$O24='Original questions and answers'!$O24,0,1)</f>
        <v>0</v>
      </c>
      <c r="AN24">
        <f>IF('Adapted questions and answers'!$Q24='Original questions and answers'!$P24,0,1)</f>
        <v>0</v>
      </c>
    </row>
    <row r="25" spans="1:40" ht="14.25" customHeight="1">
      <c r="A25" s="176" t="s">
        <v>262</v>
      </c>
      <c r="B25" s="176" t="s">
        <v>34</v>
      </c>
      <c r="C25" s="176" t="s">
        <v>263</v>
      </c>
      <c r="D25" s="176">
        <v>0</v>
      </c>
      <c r="E25" s="176" t="s">
        <v>264</v>
      </c>
      <c r="F25" s="176" t="str">
        <f t="shared" si="6"/>
        <v>C7: What knowledge does the company have of application potential and commercial opportunities?</v>
      </c>
      <c r="G25" s="176" t="s">
        <v>265</v>
      </c>
      <c r="H25" s="177" t="s">
        <v>266</v>
      </c>
      <c r="I25" s="176" t="s">
        <v>39</v>
      </c>
      <c r="J25" s="176" t="str">
        <f t="shared" si="0"/>
        <v>1 - Current company knowledge is of limited application potential only</v>
      </c>
      <c r="K25" s="176" t="str">
        <f t="shared" si="1"/>
        <v>2 - Limited knowledge of application potential and commercial opportunities</v>
      </c>
      <c r="L25" s="176" t="str">
        <f t="shared" si="2"/>
        <v>3 - Knowledge of application potential and limited knowledge of commercial opportunities</v>
      </c>
      <c r="M25" s="176" t="str">
        <f t="shared" si="3"/>
        <v>4 - Knowledge of application potential and commercial opportunities</v>
      </c>
      <c r="N25" s="176" t="str">
        <f t="shared" si="4"/>
        <v>5 - The company has a full knowledge of application potential and commercial opportunities</v>
      </c>
      <c r="O25" s="176">
        <v>0</v>
      </c>
      <c r="P25" s="176">
        <v>-1</v>
      </c>
      <c r="Q25" s="176">
        <v>0</v>
      </c>
      <c r="X25" s="176" t="s">
        <v>267</v>
      </c>
      <c r="Y25" s="176" t="s">
        <v>268</v>
      </c>
      <c r="Z25" s="176" t="s">
        <v>269</v>
      </c>
      <c r="AA25" s="176" t="s">
        <v>270</v>
      </c>
      <c r="AB25" s="176" t="s">
        <v>271</v>
      </c>
      <c r="AD25" t="str">
        <f t="shared" si="5"/>
        <v>C7</v>
      </c>
      <c r="AE25">
        <f>IF('Adapted questions and answers'!F25='Original questions and answers'!F25,0,1)</f>
        <v>0</v>
      </c>
      <c r="AF25">
        <f>IF('Adapted questions and answers'!G25='Original questions and answers'!G25,0,1)</f>
        <v>0</v>
      </c>
      <c r="AG25">
        <f>IF('Adapted questions and answers'!J25='Original questions and answers'!J25,0,1)</f>
        <v>0</v>
      </c>
      <c r="AH25">
        <f>IF('Adapted questions and answers'!K25='Original questions and answers'!K25,0,1)</f>
        <v>0</v>
      </c>
      <c r="AI25">
        <f>IF('Adapted questions and answers'!L25='Original questions and answers'!L25,0,1)</f>
        <v>0</v>
      </c>
      <c r="AJ25">
        <f>IF('Adapted questions and answers'!M25='Original questions and answers'!M25,0,1)</f>
        <v>0</v>
      </c>
      <c r="AK25">
        <f>IF('Adapted questions and answers'!N25='Original questions and answers'!N25,0,1)</f>
        <v>0</v>
      </c>
      <c r="AL25">
        <f t="shared" si="7"/>
        <v>0</v>
      </c>
      <c r="AM25">
        <f>IF('Adapted questions and answers'!$O25='Original questions and answers'!$O25,0,1)</f>
        <v>0</v>
      </c>
      <c r="AN25">
        <f>IF('Adapted questions and answers'!$Q25='Original questions and answers'!$P25,0,1)</f>
        <v>0</v>
      </c>
    </row>
    <row r="26" spans="1:40" ht="14.25" customHeight="1">
      <c r="A26" s="176" t="s">
        <v>272</v>
      </c>
      <c r="B26" s="176" t="s">
        <v>34</v>
      </c>
      <c r="C26" s="176" t="s">
        <v>273</v>
      </c>
      <c r="D26" s="176">
        <v>0</v>
      </c>
      <c r="E26" s="176" t="s">
        <v>274</v>
      </c>
      <c r="F26" s="176" t="str">
        <f t="shared" si="6"/>
        <v>C8: Does the patented technology embody potential revenue from licensing agreements?</v>
      </c>
      <c r="G26" t="s">
        <v>275</v>
      </c>
      <c r="H26" s="177" t="s">
        <v>276</v>
      </c>
      <c r="I26" s="176" t="s">
        <v>39</v>
      </c>
      <c r="J26" s="176" t="str">
        <f t="shared" si="0"/>
        <v>1 - No relevant prospects for creating revenue from licensing agreements</v>
      </c>
      <c r="K26" s="176" t="str">
        <f t="shared" si="1"/>
        <v>2 - Licensing revenue is possible to a lesser degree</v>
      </c>
      <c r="L26" s="176" t="str">
        <f t="shared" si="2"/>
        <v>3 - Good prospects/ potential for creating revenue from licensing agreements</v>
      </c>
      <c r="M26" s="176" t="str">
        <f t="shared" si="3"/>
        <v>4 - Very good prospects/ potential for creating revenue from licensing agreements</v>
      </c>
      <c r="N26" s="176" t="str">
        <f t="shared" si="4"/>
        <v>5 - Extremely good prospects/ potential for creating revenue from licensing agreements</v>
      </c>
      <c r="O26" s="176">
        <v>0</v>
      </c>
      <c r="P26" s="176">
        <v>-1</v>
      </c>
      <c r="Q26" s="176">
        <v>0</v>
      </c>
      <c r="X26" s="176" t="s">
        <v>277</v>
      </c>
      <c r="Y26" s="176" t="s">
        <v>278</v>
      </c>
      <c r="Z26" s="176" t="s">
        <v>279</v>
      </c>
      <c r="AA26" s="176" t="s">
        <v>280</v>
      </c>
      <c r="AB26" s="176" t="s">
        <v>281</v>
      </c>
      <c r="AD26" t="str">
        <f t="shared" si="5"/>
        <v>C8</v>
      </c>
      <c r="AE26">
        <f>IF('Adapted questions and answers'!F26='Original questions and answers'!F26,0,1)</f>
        <v>0</v>
      </c>
      <c r="AF26">
        <f>IF('Adapted questions and answers'!G26='Original questions and answers'!G26,0,1)</f>
        <v>0</v>
      </c>
      <c r="AG26">
        <f>IF('Adapted questions and answers'!J26='Original questions and answers'!J26,0,1)</f>
        <v>0</v>
      </c>
      <c r="AH26">
        <f>IF('Adapted questions and answers'!K26='Original questions and answers'!K26,0,1)</f>
        <v>0</v>
      </c>
      <c r="AI26">
        <f>IF('Adapted questions and answers'!L26='Original questions and answers'!L26,0,1)</f>
        <v>0</v>
      </c>
      <c r="AJ26">
        <f>IF('Adapted questions and answers'!M26='Original questions and answers'!M26,0,1)</f>
        <v>0</v>
      </c>
      <c r="AK26">
        <f>IF('Adapted questions and answers'!N26='Original questions and answers'!N26,0,1)</f>
        <v>0</v>
      </c>
      <c r="AL26">
        <f t="shared" si="7"/>
        <v>0</v>
      </c>
      <c r="AM26">
        <f>IF('Adapted questions and answers'!$O26='Original questions and answers'!$O26,0,1)</f>
        <v>0</v>
      </c>
      <c r="AN26">
        <f>IF('Adapted questions and answers'!$Q26='Original questions and answers'!$P26,0,1)</f>
        <v>0</v>
      </c>
    </row>
    <row r="27" spans="1:40" ht="14.25" customHeight="1">
      <c r="A27" s="176" t="s">
        <v>282</v>
      </c>
      <c r="B27" s="176" t="s">
        <v>34</v>
      </c>
      <c r="C27" s="176" t="s">
        <v>283</v>
      </c>
      <c r="D27" s="176">
        <v>0</v>
      </c>
      <c r="E27" s="176" t="s">
        <v>284</v>
      </c>
      <c r="F27" s="176" t="str">
        <f t="shared" si="6"/>
        <v>C9: Do commercial activities require special permits/ licences</v>
      </c>
      <c r="G27" s="176" t="s">
        <v>285</v>
      </c>
      <c r="H27" s="177" t="s">
        <v>286</v>
      </c>
      <c r="I27" s="176" t="s">
        <v>39</v>
      </c>
      <c r="J27" s="176" t="str">
        <f t="shared" si="0"/>
        <v>1 - Permit/licence required. Refusal from public authorities</v>
      </c>
      <c r="K27" s="176" t="str">
        <f t="shared" si="1"/>
        <v>2 - Permit/ licence application not submitted to authorities or already submitted but provisionally refused</v>
      </c>
      <c r="L27" s="176" t="str">
        <f t="shared" si="2"/>
        <v>3 - Permit/ licence application submitted to authorities - no answer yet</v>
      </c>
      <c r="M27" s="176" t="str">
        <f t="shared" si="3"/>
        <v>4 - Limited-term permit/ licence approval from public authorities</v>
      </c>
      <c r="N27" s="176" t="str">
        <f t="shared" si="4"/>
        <v>5 - Life-term permit/ licence approval from public authorities, or no permit/licence required to sell patent/product in the market</v>
      </c>
      <c r="O27" s="176">
        <v>1</v>
      </c>
      <c r="P27" s="176">
        <v>0</v>
      </c>
      <c r="Q27" s="176">
        <v>0</v>
      </c>
      <c r="X27" s="176" t="s">
        <v>287</v>
      </c>
      <c r="Y27" s="176" t="s">
        <v>288</v>
      </c>
      <c r="Z27" s="176" t="s">
        <v>289</v>
      </c>
      <c r="AA27" s="176" t="s">
        <v>290</v>
      </c>
      <c r="AB27" s="176" t="s">
        <v>291</v>
      </c>
      <c r="AD27" t="str">
        <f t="shared" si="5"/>
        <v>C9</v>
      </c>
      <c r="AE27">
        <f>IF('Adapted questions and answers'!F27='Original questions and answers'!F27,0,1)</f>
        <v>0</v>
      </c>
      <c r="AF27">
        <f>IF('Adapted questions and answers'!G27='Original questions and answers'!G27,0,1)</f>
        <v>0</v>
      </c>
      <c r="AG27">
        <f>IF('Adapted questions and answers'!J27='Original questions and answers'!J27,0,1)</f>
        <v>0</v>
      </c>
      <c r="AH27">
        <f>IF('Adapted questions and answers'!K27='Original questions and answers'!K27,0,1)</f>
        <v>0</v>
      </c>
      <c r="AI27">
        <f>IF('Adapted questions and answers'!L27='Original questions and answers'!L27,0,1)</f>
        <v>0</v>
      </c>
      <c r="AJ27">
        <f>IF('Adapted questions and answers'!M27='Original questions and answers'!M27,0,1)</f>
        <v>0</v>
      </c>
      <c r="AK27">
        <f>IF('Adapted questions and answers'!N27='Original questions and answers'!N27,0,1)</f>
        <v>0</v>
      </c>
      <c r="AL27">
        <f t="shared" si="7"/>
        <v>0</v>
      </c>
      <c r="AM27">
        <f>IF('Adapted questions and answers'!$O27='Original questions and answers'!$O27,0,1)</f>
        <v>0</v>
      </c>
      <c r="AN27">
        <f>IF('Adapted questions and answers'!$Q27='Original questions and answers'!$P27,0,1)</f>
        <v>0</v>
      </c>
    </row>
    <row r="28" spans="1:40" ht="14.25" customHeight="1">
      <c r="A28" s="176" t="s">
        <v>292</v>
      </c>
      <c r="B28" s="176" t="s">
        <v>34</v>
      </c>
      <c r="C28" s="176" t="s">
        <v>293</v>
      </c>
      <c r="D28" s="176">
        <v>-1</v>
      </c>
      <c r="E28" s="176" t="s">
        <v>294</v>
      </c>
      <c r="F28" s="176" t="str">
        <f t="shared" si="6"/>
        <v>D1: Can the existing business area output in the relevant market be maintained without utilising the patented technology?</v>
      </c>
      <c r="G28" t="s">
        <v>295</v>
      </c>
      <c r="H28" s="177" t="s">
        <v>296</v>
      </c>
      <c r="I28" s="176" t="s">
        <v>39</v>
      </c>
      <c r="J28" s="176" t="str">
        <f t="shared" si="0"/>
        <v>1 - 100% of business output can be maintained without the patented technology [1]</v>
      </c>
      <c r="K28" s="176" t="str">
        <f t="shared" si="1"/>
        <v>2 - 75% [0,75]</v>
      </c>
      <c r="L28" s="176" t="str">
        <f t="shared" si="2"/>
        <v>3 - 50% [0,5]</v>
      </c>
      <c r="M28" s="176" t="str">
        <f t="shared" si="3"/>
        <v>4 - 25% [0,25]</v>
      </c>
      <c r="N28" s="176" t="str">
        <f t="shared" si="4"/>
        <v>5 - 0% [0]</v>
      </c>
      <c r="O28" s="176">
        <v>0</v>
      </c>
      <c r="P28" s="176">
        <v>0</v>
      </c>
      <c r="Q28" s="176">
        <v>0</v>
      </c>
      <c r="R28" s="176">
        <v>1</v>
      </c>
      <c r="S28" s="176">
        <v>0.75</v>
      </c>
      <c r="T28" s="176">
        <v>0.5</v>
      </c>
      <c r="U28" s="176">
        <v>0.25</v>
      </c>
      <c r="V28" s="176">
        <v>0</v>
      </c>
      <c r="X28" s="176" t="s">
        <v>297</v>
      </c>
      <c r="Y28" s="176" t="s">
        <v>298</v>
      </c>
      <c r="Z28" s="176" t="s">
        <v>299</v>
      </c>
      <c r="AA28" s="176" t="s">
        <v>300</v>
      </c>
      <c r="AB28" s="176" t="s">
        <v>301</v>
      </c>
      <c r="AD28" t="str">
        <f t="shared" si="5"/>
        <v>D1</v>
      </c>
      <c r="AE28">
        <f>IF('Adapted questions and answers'!F28='Original questions and answers'!F28,0,1)</f>
        <v>0</v>
      </c>
      <c r="AF28">
        <f>IF('Adapted questions and answers'!G28='Original questions and answers'!G28,0,1)</f>
        <v>0</v>
      </c>
      <c r="AG28">
        <f>IF('Adapted questions and answers'!Z28='Original questions and answers'!R28,0,1)</f>
        <v>0</v>
      </c>
      <c r="AH28">
        <f>IF('Adapted questions and answers'!AA28='Original questions and answers'!S28,0,1)</f>
        <v>0</v>
      </c>
      <c r="AI28">
        <f>IF('Adapted questions and answers'!AB28='Original questions and answers'!T28,0,1)</f>
        <v>0</v>
      </c>
      <c r="AJ28">
        <f>IF('Adapted questions and answers'!AC28='Original questions and answers'!U28,0,1)</f>
        <v>0</v>
      </c>
      <c r="AK28">
        <f>IF('Adapted questions and answers'!AD28='Original questions and answers'!V28,0,1)</f>
        <v>0</v>
      </c>
      <c r="AL28">
        <f t="shared" si="7"/>
        <v>0</v>
      </c>
      <c r="AM28">
        <f>IF('Adapted questions and answers'!$O28='Original questions and answers'!$O28,0,1)</f>
        <v>0</v>
      </c>
      <c r="AN28">
        <f>IF('Adapted questions and answers'!$Q28='Original questions and answers'!$P28,0,1)</f>
        <v>0</v>
      </c>
    </row>
    <row r="29" spans="1:40" ht="14.25" customHeight="1">
      <c r="A29" s="176" t="s">
        <v>302</v>
      </c>
      <c r="B29" s="176" t="s">
        <v>34</v>
      </c>
      <c r="C29" s="176" t="s">
        <v>303</v>
      </c>
      <c r="D29" s="176">
        <v>-1</v>
      </c>
      <c r="E29" s="176" t="s">
        <v>304</v>
      </c>
      <c r="F29" s="176" t="str">
        <f t="shared" si="6"/>
        <v>D2: What are the necessary future development costs?</v>
      </c>
      <c r="G29" t="s">
        <v>305</v>
      </c>
      <c r="H29" s="177" t="s">
        <v>306</v>
      </c>
      <c r="I29" s="176" t="s">
        <v>39</v>
      </c>
      <c r="J29" s="176" t="str">
        <f t="shared" si="0"/>
        <v>1 - Extremely high investment (30% of business area turnover) [0,3]</v>
      </c>
      <c r="K29" s="176" t="str">
        <f t="shared" si="1"/>
        <v>2 - Very high (15%) [0,15]</v>
      </c>
      <c r="L29" s="176" t="str">
        <f t="shared" si="2"/>
        <v>3 - High (8%) [0,08]</v>
      </c>
      <c r="M29" s="176" t="str">
        <f t="shared" si="3"/>
        <v>4 - Medium (2,5%) [0,025]</v>
      </c>
      <c r="N29" s="176" t="str">
        <f t="shared" si="4"/>
        <v>5 - Low (0,5%) [0,005]</v>
      </c>
      <c r="O29" s="176">
        <v>1</v>
      </c>
      <c r="P29" s="176">
        <v>0</v>
      </c>
      <c r="Q29" s="176">
        <v>0</v>
      </c>
      <c r="R29" s="176">
        <v>0.3</v>
      </c>
      <c r="S29" s="176">
        <v>0.15</v>
      </c>
      <c r="T29" s="176">
        <v>0.08</v>
      </c>
      <c r="U29" s="176">
        <v>2.5000000000000001E-2</v>
      </c>
      <c r="V29" s="176">
        <v>5.0000000000000001E-3</v>
      </c>
      <c r="X29" s="176" t="s">
        <v>307</v>
      </c>
      <c r="Y29" s="176" t="s">
        <v>224</v>
      </c>
      <c r="Z29" s="176" t="s">
        <v>223</v>
      </c>
      <c r="AA29" s="176" t="s">
        <v>308</v>
      </c>
      <c r="AB29" s="176" t="s">
        <v>309</v>
      </c>
      <c r="AD29" t="str">
        <f t="shared" si="5"/>
        <v>D2</v>
      </c>
      <c r="AE29">
        <f>IF('Adapted questions and answers'!F29='Original questions and answers'!F29,0,1)</f>
        <v>0</v>
      </c>
      <c r="AF29">
        <f>IF('Adapted questions and answers'!G29='Original questions and answers'!G29,0,1)</f>
        <v>0</v>
      </c>
      <c r="AG29">
        <f>IF('Adapted questions and answers'!Z29='Original questions and answers'!R29,0,1)</f>
        <v>0</v>
      </c>
      <c r="AH29">
        <f>IF('Adapted questions and answers'!AA29='Original questions and answers'!S29,0,1)</f>
        <v>0</v>
      </c>
      <c r="AI29">
        <f>IF('Adapted questions and answers'!AB29='Original questions and answers'!T29,0,1)</f>
        <v>0</v>
      </c>
      <c r="AJ29">
        <f>IF('Adapted questions and answers'!AC29='Original questions and answers'!U29,0,1)</f>
        <v>0</v>
      </c>
      <c r="AK29">
        <f>IF('Adapted questions and answers'!AD29='Original questions and answers'!V29,0,1)</f>
        <v>0</v>
      </c>
      <c r="AL29">
        <f t="shared" si="7"/>
        <v>0</v>
      </c>
      <c r="AM29">
        <f>IF('Adapted questions and answers'!$O29='Original questions and answers'!$O29,0,1)</f>
        <v>0</v>
      </c>
      <c r="AN29">
        <f>IF('Adapted questions and answers'!$Q29='Original questions and answers'!$P29,0,1)</f>
        <v>0</v>
      </c>
    </row>
    <row r="30" spans="1:40" ht="14.25" customHeight="1">
      <c r="A30" s="176" t="s">
        <v>310</v>
      </c>
      <c r="B30" s="176" t="s">
        <v>34</v>
      </c>
      <c r="C30" s="176" t="s">
        <v>311</v>
      </c>
      <c r="D30" s="176">
        <v>-1</v>
      </c>
      <c r="E30" s="176" t="s">
        <v>312</v>
      </c>
      <c r="F30" s="176" t="str">
        <f t="shared" si="6"/>
        <v>D3: What is the index for cost of production when implementing the patented technology?</v>
      </c>
      <c r="G30" t="s">
        <v>313</v>
      </c>
      <c r="H30" s="177" t="s">
        <v>314</v>
      </c>
      <c r="I30" s="176" t="s">
        <v>39</v>
      </c>
      <c r="J30" s="176" t="str">
        <f t="shared" si="0"/>
        <v>1 - 30% increase due to use of the patented technology [1,3]</v>
      </c>
      <c r="K30" s="176" t="str">
        <f t="shared" si="1"/>
        <v>2 - 15% increase due to use of the patented technology [1,15]</v>
      </c>
      <c r="L30" s="176" t="str">
        <f t="shared" si="2"/>
        <v>3 - No increase or decrease [1]</v>
      </c>
      <c r="M30" s="176" t="str">
        <f t="shared" si="3"/>
        <v>4 - 15% decrease due to use of the patented technology [0,85]</v>
      </c>
      <c r="N30" s="176" t="str">
        <f t="shared" si="4"/>
        <v>5 - 30% decrease due to use of the patented technology [0,7]</v>
      </c>
      <c r="O30" s="176">
        <v>1</v>
      </c>
      <c r="P30" s="176">
        <v>-1</v>
      </c>
      <c r="Q30" s="176">
        <v>0</v>
      </c>
      <c r="R30" s="176">
        <v>1.3</v>
      </c>
      <c r="S30" s="176">
        <v>1.1499999999999999</v>
      </c>
      <c r="T30" s="176">
        <v>1</v>
      </c>
      <c r="U30" s="176">
        <v>0.85</v>
      </c>
      <c r="V30" s="176">
        <v>0.7</v>
      </c>
      <c r="X30" s="176" t="s">
        <v>315</v>
      </c>
      <c r="Y30" s="176" t="s">
        <v>316</v>
      </c>
      <c r="Z30" s="176" t="s">
        <v>317</v>
      </c>
      <c r="AA30" s="176" t="s">
        <v>318</v>
      </c>
      <c r="AB30" s="176" t="s">
        <v>319</v>
      </c>
      <c r="AD30" t="str">
        <f t="shared" si="5"/>
        <v>D3</v>
      </c>
      <c r="AE30">
        <f>IF('Adapted questions and answers'!F30='Original questions and answers'!F30,0,1)</f>
        <v>0</v>
      </c>
      <c r="AF30">
        <f>IF('Adapted questions and answers'!G30='Original questions and answers'!G30,0,1)</f>
        <v>0</v>
      </c>
      <c r="AG30">
        <f>IF('Adapted questions and answers'!Z30='Original questions and answers'!R30,0,1)</f>
        <v>0</v>
      </c>
      <c r="AH30">
        <f>IF('Adapted questions and answers'!AA30='Original questions and answers'!S30,0,1)</f>
        <v>0</v>
      </c>
      <c r="AI30">
        <f>IF('Adapted questions and answers'!AB30='Original questions and answers'!T30,0,1)</f>
        <v>0</v>
      </c>
      <c r="AJ30">
        <f>IF('Adapted questions and answers'!AC30='Original questions and answers'!U30,0,1)</f>
        <v>0</v>
      </c>
      <c r="AK30">
        <f>IF('Adapted questions and answers'!AD30='Original questions and answers'!V30,0,1)</f>
        <v>0</v>
      </c>
      <c r="AL30">
        <f t="shared" si="7"/>
        <v>0</v>
      </c>
      <c r="AM30">
        <f>IF('Adapted questions and answers'!$O30='Original questions and answers'!$O30,0,1)</f>
        <v>0</v>
      </c>
      <c r="AN30">
        <f>IF('Adapted questions and answers'!$Q30='Original questions and answers'!$P30,0,1)</f>
        <v>0</v>
      </c>
    </row>
    <row r="31" spans="1:40" ht="14.25" customHeight="1">
      <c r="A31" s="176" t="s">
        <v>320</v>
      </c>
      <c r="B31" s="176" t="s">
        <v>34</v>
      </c>
      <c r="C31" s="176" t="s">
        <v>321</v>
      </c>
      <c r="D31" s="176">
        <v>-1</v>
      </c>
      <c r="E31" s="176" t="s">
        <v>322</v>
      </c>
      <c r="F31" s="176" t="str">
        <f t="shared" si="6"/>
        <v>D4: What investment is necessary for production equipment?</v>
      </c>
      <c r="G31" t="s">
        <v>323</v>
      </c>
      <c r="H31" s="177" t="s">
        <v>324</v>
      </c>
      <c r="I31" s="176" t="s">
        <v>39</v>
      </c>
      <c r="J31" s="176" t="str">
        <f t="shared" si="0"/>
        <v>1 - 120% of present investment intensity [1,2]</v>
      </c>
      <c r="K31" s="176" t="str">
        <f t="shared" si="1"/>
        <v>2 - 110% of present investment intensity [1,1]</v>
      </c>
      <c r="L31" s="176" t="str">
        <f t="shared" si="2"/>
        <v>3 - 100% of present investment intensity - investment-neutral [1]</v>
      </c>
      <c r="M31" s="176" t="str">
        <f t="shared" si="3"/>
        <v>4 - 70% of present investment intensity [0,7]</v>
      </c>
      <c r="N31" s="176" t="str">
        <f t="shared" si="4"/>
        <v>5 - 50% of present investment intensity [0,5]</v>
      </c>
      <c r="O31" s="176">
        <v>1</v>
      </c>
      <c r="P31" s="176">
        <v>0</v>
      </c>
      <c r="Q31" s="176">
        <v>0</v>
      </c>
      <c r="R31" s="176">
        <v>1.2</v>
      </c>
      <c r="S31" s="176">
        <v>1.1000000000000001</v>
      </c>
      <c r="T31" s="176">
        <v>1</v>
      </c>
      <c r="U31" s="176">
        <v>0.7</v>
      </c>
      <c r="V31" s="176">
        <v>0.5</v>
      </c>
      <c r="X31" s="176" t="s">
        <v>325</v>
      </c>
      <c r="Y31" s="176" t="s">
        <v>326</v>
      </c>
      <c r="Z31" s="176" t="s">
        <v>327</v>
      </c>
      <c r="AA31" s="176" t="s">
        <v>328</v>
      </c>
      <c r="AB31" s="176" t="s">
        <v>329</v>
      </c>
      <c r="AD31" t="str">
        <f t="shared" si="5"/>
        <v>D4</v>
      </c>
      <c r="AE31">
        <f>IF('Adapted questions and answers'!F31='Original questions and answers'!F31,0,1)</f>
        <v>0</v>
      </c>
      <c r="AF31">
        <f>IF('Adapted questions and answers'!G31='Original questions and answers'!G31,0,1)</f>
        <v>0</v>
      </c>
      <c r="AG31">
        <f>IF('Adapted questions and answers'!Z31='Original questions and answers'!R31,0,1)</f>
        <v>0</v>
      </c>
      <c r="AH31">
        <f>IF('Adapted questions and answers'!AA31='Original questions and answers'!S31,0,1)</f>
        <v>0</v>
      </c>
      <c r="AI31">
        <f>IF('Adapted questions and answers'!AB31='Original questions and answers'!T31,0,1)</f>
        <v>0</v>
      </c>
      <c r="AJ31">
        <f>IF('Adapted questions and answers'!AC31='Original questions and answers'!U31,0,1)</f>
        <v>0</v>
      </c>
      <c r="AK31">
        <f>IF('Adapted questions and answers'!AD31='Original questions and answers'!V31,0,1)</f>
        <v>0</v>
      </c>
      <c r="AL31">
        <f t="shared" si="7"/>
        <v>0</v>
      </c>
      <c r="AM31">
        <f>IF('Adapted questions and answers'!$O31='Original questions and answers'!$O31,0,1)</f>
        <v>0</v>
      </c>
      <c r="AN31">
        <f>IF('Adapted questions and answers'!$Q31='Original questions and answers'!$P31,0,1)</f>
        <v>0</v>
      </c>
    </row>
    <row r="32" spans="1:40" ht="14.25" customHeight="1">
      <c r="A32" s="176" t="s">
        <v>330</v>
      </c>
      <c r="B32" s="176" t="s">
        <v>34</v>
      </c>
      <c r="C32" s="176" t="s">
        <v>331</v>
      </c>
      <c r="D32" s="176">
        <v>0</v>
      </c>
      <c r="E32" s="176" t="s">
        <v>332</v>
      </c>
      <c r="F32" s="176" t="str">
        <f t="shared" si="6"/>
        <v>D5: Does the company have the financial capacity to cover patent renewal fees in the relevant markets?</v>
      </c>
      <c r="G32" s="176" t="s">
        <v>333</v>
      </c>
      <c r="H32" s="177" t="s">
        <v>334</v>
      </c>
      <c r="I32" s="176" t="s">
        <v>39</v>
      </c>
      <c r="J32" s="176" t="str">
        <f t="shared" si="0"/>
        <v>1 - Maintenance in one country</v>
      </c>
      <c r="K32" s="176" t="str">
        <f t="shared" si="1"/>
        <v>2 - 2-5 countries</v>
      </c>
      <c r="L32" s="176" t="str">
        <f t="shared" si="2"/>
        <v>3 - 5-10 countries</v>
      </c>
      <c r="M32" s="176" t="str">
        <f t="shared" si="3"/>
        <v>4 - 10-15 countries</v>
      </c>
      <c r="N32" s="176" t="str">
        <f t="shared" si="4"/>
        <v>5 - Over 15 countries/all current and potential countries</v>
      </c>
      <c r="O32" s="176">
        <v>1</v>
      </c>
      <c r="P32" s="176">
        <v>0</v>
      </c>
      <c r="Q32" s="176">
        <v>0</v>
      </c>
      <c r="X32" s="176" t="s">
        <v>335</v>
      </c>
      <c r="Y32" s="176" t="s">
        <v>336</v>
      </c>
      <c r="Z32" s="176" t="s">
        <v>337</v>
      </c>
      <c r="AA32" s="176" t="s">
        <v>338</v>
      </c>
      <c r="AB32" s="176" t="s">
        <v>339</v>
      </c>
      <c r="AD32" t="str">
        <f t="shared" si="5"/>
        <v>D5</v>
      </c>
      <c r="AE32">
        <f>IF('Adapted questions and answers'!F32='Original questions and answers'!F32,0,1)</f>
        <v>0</v>
      </c>
      <c r="AF32">
        <f>IF('Adapted questions and answers'!G32='Original questions and answers'!G32,0,1)</f>
        <v>0</v>
      </c>
      <c r="AG32">
        <f>IF('Adapted questions and answers'!J32='Original questions and answers'!J32,0,1)</f>
        <v>0</v>
      </c>
      <c r="AH32">
        <f>IF('Adapted questions and answers'!K32='Original questions and answers'!K32,0,1)</f>
        <v>0</v>
      </c>
      <c r="AI32">
        <f>IF('Adapted questions and answers'!L32='Original questions and answers'!L32,0,1)</f>
        <v>0</v>
      </c>
      <c r="AJ32">
        <f>IF('Adapted questions and answers'!M32='Original questions and answers'!M32,0,1)</f>
        <v>0</v>
      </c>
      <c r="AK32">
        <f>IF('Adapted questions and answers'!N32='Original questions and answers'!N32,0,1)</f>
        <v>0</v>
      </c>
      <c r="AL32">
        <f t="shared" si="7"/>
        <v>0</v>
      </c>
      <c r="AM32">
        <f>IF('Adapted questions and answers'!$O32='Original questions and answers'!$O32,0,1)</f>
        <v>0</v>
      </c>
      <c r="AN32">
        <f>IF('Adapted questions and answers'!$Q32='Original questions and answers'!$P32,0,1)</f>
        <v>0</v>
      </c>
    </row>
    <row r="33" spans="1:40" ht="14.25" customHeight="1">
      <c r="A33" s="176" t="s">
        <v>340</v>
      </c>
      <c r="B33" s="176" t="s">
        <v>34</v>
      </c>
      <c r="C33" s="176" t="s">
        <v>341</v>
      </c>
      <c r="D33" s="176">
        <v>0</v>
      </c>
      <c r="E33" s="176" t="s">
        <v>342</v>
      </c>
      <c r="F33" s="176" t="str">
        <f t="shared" si="6"/>
        <v>D6: What is the patented technology`s contribution to company profits?</v>
      </c>
      <c r="G33" t="s">
        <v>343</v>
      </c>
      <c r="H33" s="177" t="s">
        <v>344</v>
      </c>
      <c r="I33" s="176" t="s">
        <v>39</v>
      </c>
      <c r="J33" s="176" t="str">
        <f t="shared" si="0"/>
        <v>1 - Less than 3% of accumulated profits</v>
      </c>
      <c r="K33" s="176" t="str">
        <f t="shared" si="1"/>
        <v>2 - Between 3 and 10% of accumulated profits</v>
      </c>
      <c r="L33" s="176" t="str">
        <f t="shared" si="2"/>
        <v>3 - Between 10 and 15% of accumulated profits</v>
      </c>
      <c r="M33" s="176" t="str">
        <f t="shared" si="3"/>
        <v>4 - Between 15 and 25% of accumulated profits</v>
      </c>
      <c r="N33" s="176" t="str">
        <f t="shared" si="4"/>
        <v>5 - More than 25% of accumulated profits</v>
      </c>
      <c r="O33" s="176">
        <v>0</v>
      </c>
      <c r="P33" s="176">
        <v>0</v>
      </c>
      <c r="Q33" s="176">
        <v>0</v>
      </c>
      <c r="X33" s="176" t="s">
        <v>345</v>
      </c>
      <c r="Y33" s="176" t="s">
        <v>346</v>
      </c>
      <c r="Z33" s="176" t="s">
        <v>347</v>
      </c>
      <c r="AA33" s="176" t="s">
        <v>348</v>
      </c>
      <c r="AB33" s="176" t="s">
        <v>349</v>
      </c>
      <c r="AD33" t="str">
        <f t="shared" si="5"/>
        <v>D6</v>
      </c>
      <c r="AE33">
        <f>IF('Adapted questions and answers'!F33='Original questions and answers'!F33,0,1)</f>
        <v>0</v>
      </c>
      <c r="AF33">
        <f>IF('Adapted questions and answers'!G33='Original questions and answers'!G33,0,1)</f>
        <v>0</v>
      </c>
      <c r="AG33">
        <f>IF('Adapted questions and answers'!J33='Original questions and answers'!J33,0,1)</f>
        <v>0</v>
      </c>
      <c r="AH33">
        <f>IF('Adapted questions and answers'!K33='Original questions and answers'!K33,0,1)</f>
        <v>0</v>
      </c>
      <c r="AI33">
        <f>IF('Adapted questions and answers'!L33='Original questions and answers'!L33,0,1)</f>
        <v>0</v>
      </c>
      <c r="AJ33">
        <f>IF('Adapted questions and answers'!M33='Original questions and answers'!M33,0,1)</f>
        <v>0</v>
      </c>
      <c r="AK33">
        <f>IF('Adapted questions and answers'!N33='Original questions and answers'!N33,0,1)</f>
        <v>0</v>
      </c>
      <c r="AL33">
        <f t="shared" si="7"/>
        <v>0</v>
      </c>
      <c r="AM33">
        <f>IF('Adapted questions and answers'!$O33='Original questions and answers'!$O33,0,1)</f>
        <v>0</v>
      </c>
      <c r="AN33">
        <f>IF('Adapted questions and answers'!$Q33='Original questions and answers'!$P33,0,1)</f>
        <v>0</v>
      </c>
    </row>
    <row r="34" spans="1:40" ht="14.25" customHeight="1">
      <c r="A34" s="176" t="s">
        <v>350</v>
      </c>
      <c r="B34" s="176" t="s">
        <v>34</v>
      </c>
      <c r="C34" s="176" t="s">
        <v>351</v>
      </c>
      <c r="D34" s="176">
        <v>0</v>
      </c>
      <c r="E34" s="176" t="s">
        <v>352</v>
      </c>
      <c r="F34" s="176" t="str">
        <f t="shared" si="6"/>
        <v>E1: Is the object of the patent to secure position held in existing markets?</v>
      </c>
      <c r="G34" s="176" t="s">
        <v>353</v>
      </c>
      <c r="H34" s="177" t="s">
        <v>354</v>
      </c>
      <c r="I34" s="176" t="s">
        <v>39</v>
      </c>
      <c r="J34" s="176" t="str">
        <f t="shared" si="0"/>
        <v>1 - No</v>
      </c>
      <c r="K34" s="176" t="str">
        <f t="shared" si="1"/>
        <v>2 - To a minor degree</v>
      </c>
      <c r="L34" s="176" t="str">
        <f t="shared" si="2"/>
        <v>3 - To some degree</v>
      </c>
      <c r="M34" s="176" t="str">
        <f t="shared" si="3"/>
        <v>4 - To a large degree</v>
      </c>
      <c r="N34" s="176" t="str">
        <f t="shared" si="4"/>
        <v>5 - To a very large degree</v>
      </c>
      <c r="O34" s="176">
        <v>0</v>
      </c>
      <c r="P34" s="176">
        <v>0</v>
      </c>
      <c r="Q34" s="176">
        <v>0</v>
      </c>
      <c r="X34" s="176" t="s">
        <v>355</v>
      </c>
      <c r="Y34" s="176" t="s">
        <v>356</v>
      </c>
      <c r="Z34" s="176" t="s">
        <v>357</v>
      </c>
      <c r="AA34" s="176" t="s">
        <v>358</v>
      </c>
      <c r="AB34" s="176" t="s">
        <v>359</v>
      </c>
      <c r="AD34" t="str">
        <f t="shared" si="5"/>
        <v>E1</v>
      </c>
      <c r="AE34">
        <f>IF('Adapted questions and answers'!F34='Original questions and answers'!F34,0,1)</f>
        <v>0</v>
      </c>
      <c r="AF34">
        <f>IF('Adapted questions and answers'!G34='Original questions and answers'!G34,0,1)</f>
        <v>0</v>
      </c>
      <c r="AG34">
        <f>IF('Adapted questions and answers'!J34='Original questions and answers'!J34,0,1)</f>
        <v>0</v>
      </c>
      <c r="AH34">
        <f>IF('Adapted questions and answers'!K34='Original questions and answers'!K34,0,1)</f>
        <v>0</v>
      </c>
      <c r="AI34">
        <f>IF('Adapted questions and answers'!L34='Original questions and answers'!L34,0,1)</f>
        <v>0</v>
      </c>
      <c r="AJ34">
        <f>IF('Adapted questions and answers'!M34='Original questions and answers'!M34,0,1)</f>
        <v>0</v>
      </c>
      <c r="AK34">
        <f>IF('Adapted questions and answers'!N34='Original questions and answers'!N34,0,1)</f>
        <v>0</v>
      </c>
      <c r="AL34">
        <f t="shared" si="7"/>
        <v>0</v>
      </c>
      <c r="AM34">
        <f>IF('Adapted questions and answers'!$O34='Original questions and answers'!$O34,0,1)</f>
        <v>0</v>
      </c>
      <c r="AN34">
        <f>IF('Adapted questions and answers'!$Q34='Original questions and answers'!$P34,0,1)</f>
        <v>0</v>
      </c>
    </row>
    <row r="35" spans="1:40" ht="14.25" customHeight="1">
      <c r="A35" s="176" t="s">
        <v>360</v>
      </c>
      <c r="B35" s="176" t="s">
        <v>34</v>
      </c>
      <c r="C35" s="176" t="s">
        <v>361</v>
      </c>
      <c r="D35" s="176">
        <v>0</v>
      </c>
      <c r="E35" s="176" t="s">
        <v>362</v>
      </c>
      <c r="F35" s="176" t="str">
        <f t="shared" si="6"/>
        <v>E2: Is the object of the patent to win new markets?</v>
      </c>
      <c r="G35" s="176" t="s">
        <v>363</v>
      </c>
      <c r="H35" s="177" t="s">
        <v>364</v>
      </c>
      <c r="I35" s="176" t="s">
        <v>39</v>
      </c>
      <c r="J35" s="176" t="str">
        <f t="shared" si="0"/>
        <v>1 - No</v>
      </c>
      <c r="K35" s="176" t="str">
        <f t="shared" si="1"/>
        <v>2 - To a minor degree</v>
      </c>
      <c r="L35" s="176" t="str">
        <f t="shared" si="2"/>
        <v>3 - To some degree</v>
      </c>
      <c r="M35" s="176" t="str">
        <f t="shared" si="3"/>
        <v>4 - To a large degree</v>
      </c>
      <c r="N35" s="176" t="str">
        <f t="shared" si="4"/>
        <v>5 - To a very large degree</v>
      </c>
      <c r="O35" s="176">
        <v>0</v>
      </c>
      <c r="P35" s="176">
        <v>0</v>
      </c>
      <c r="Q35" s="176">
        <v>0</v>
      </c>
      <c r="X35" s="176" t="s">
        <v>355</v>
      </c>
      <c r="Y35" s="176" t="s">
        <v>356</v>
      </c>
      <c r="Z35" s="176" t="s">
        <v>357</v>
      </c>
      <c r="AA35" s="176" t="s">
        <v>358</v>
      </c>
      <c r="AB35" s="176" t="s">
        <v>359</v>
      </c>
      <c r="AD35" t="str">
        <f t="shared" si="5"/>
        <v>E2</v>
      </c>
      <c r="AE35">
        <f>IF('Adapted questions and answers'!F35='Original questions and answers'!F35,0,1)</f>
        <v>0</v>
      </c>
      <c r="AF35">
        <f>IF('Adapted questions and answers'!G35='Original questions and answers'!G35,0,1)</f>
        <v>0</v>
      </c>
      <c r="AG35">
        <f>IF('Adapted questions and answers'!J35='Original questions and answers'!J35,0,1)</f>
        <v>0</v>
      </c>
      <c r="AH35">
        <f>IF('Adapted questions and answers'!K35='Original questions and answers'!K35,0,1)</f>
        <v>0</v>
      </c>
      <c r="AI35">
        <f>IF('Adapted questions and answers'!L35='Original questions and answers'!L35,0,1)</f>
        <v>0</v>
      </c>
      <c r="AJ35">
        <f>IF('Adapted questions and answers'!M35='Original questions and answers'!M35,0,1)</f>
        <v>0</v>
      </c>
      <c r="AK35">
        <f>IF('Adapted questions and answers'!N35='Original questions and answers'!N35,0,1)</f>
        <v>0</v>
      </c>
      <c r="AL35">
        <f t="shared" si="7"/>
        <v>0</v>
      </c>
      <c r="AM35">
        <f>IF('Adapted questions and answers'!$O35='Original questions and answers'!$O35,0,1)</f>
        <v>0</v>
      </c>
      <c r="AN35">
        <f>IF('Adapted questions and answers'!$Q35='Original questions and answers'!$P35,0,1)</f>
        <v>0</v>
      </c>
    </row>
    <row r="36" spans="1:40" ht="14.25" customHeight="1">
      <c r="A36" s="176" t="s">
        <v>365</v>
      </c>
      <c r="B36" s="176" t="s">
        <v>34</v>
      </c>
      <c r="C36" s="176" t="s">
        <v>366</v>
      </c>
      <c r="D36" s="176">
        <v>0</v>
      </c>
      <c r="E36" s="176" t="s">
        <v>367</v>
      </c>
      <c r="F36" s="176" t="str">
        <f t="shared" si="6"/>
        <v>E3: Is the object of the patent part of an image-building process?</v>
      </c>
      <c r="G36" s="176" t="s">
        <v>368</v>
      </c>
      <c r="H36" s="177" t="s">
        <v>369</v>
      </c>
      <c r="I36" s="176" t="s">
        <v>39</v>
      </c>
      <c r="J36" s="176" t="str">
        <f t="shared" si="0"/>
        <v>1 - No</v>
      </c>
      <c r="K36" s="176" t="str">
        <f t="shared" si="1"/>
        <v>2 - To a minor degree</v>
      </c>
      <c r="L36" s="176" t="str">
        <f t="shared" si="2"/>
        <v>3 - To some degree</v>
      </c>
      <c r="M36" s="176" t="str">
        <f t="shared" si="3"/>
        <v>4 - To a large degree</v>
      </c>
      <c r="N36" s="176" t="str">
        <f t="shared" si="4"/>
        <v>5 - To a very large degree</v>
      </c>
      <c r="O36" s="176">
        <v>0</v>
      </c>
      <c r="P36" s="176">
        <v>0</v>
      </c>
      <c r="Q36" s="176">
        <v>0</v>
      </c>
      <c r="X36" s="176" t="s">
        <v>355</v>
      </c>
      <c r="Y36" s="176" t="s">
        <v>356</v>
      </c>
      <c r="Z36" s="176" t="s">
        <v>357</v>
      </c>
      <c r="AA36" s="176" t="s">
        <v>358</v>
      </c>
      <c r="AB36" s="176" t="s">
        <v>359</v>
      </c>
      <c r="AD36" t="str">
        <f t="shared" si="5"/>
        <v>E3</v>
      </c>
      <c r="AE36">
        <f>IF('Adapted questions and answers'!F36='Original questions and answers'!F36,0,1)</f>
        <v>0</v>
      </c>
      <c r="AF36">
        <f>IF('Adapted questions and answers'!G36='Original questions and answers'!G36,0,1)</f>
        <v>0</v>
      </c>
      <c r="AG36">
        <f>IF('Adapted questions and answers'!J36='Original questions and answers'!J36,0,1)</f>
        <v>0</v>
      </c>
      <c r="AH36">
        <f>IF('Adapted questions and answers'!K36='Original questions and answers'!K36,0,1)</f>
        <v>0</v>
      </c>
      <c r="AI36">
        <f>IF('Adapted questions and answers'!L36='Original questions and answers'!L36,0,1)</f>
        <v>0</v>
      </c>
      <c r="AJ36">
        <f>IF('Adapted questions and answers'!M36='Original questions and answers'!M36,0,1)</f>
        <v>0</v>
      </c>
      <c r="AK36">
        <f>IF('Adapted questions and answers'!N36='Original questions and answers'!N36,0,1)</f>
        <v>0</v>
      </c>
      <c r="AL36">
        <f t="shared" si="7"/>
        <v>0</v>
      </c>
      <c r="AM36">
        <f>IF('Adapted questions and answers'!$O36='Original questions and answers'!$O36,0,1)</f>
        <v>0</v>
      </c>
      <c r="AN36">
        <f>IF('Adapted questions and answers'!$Q36='Original questions and answers'!$P36,0,1)</f>
        <v>0</v>
      </c>
    </row>
    <row r="37" spans="1:40" ht="14.25" customHeight="1">
      <c r="A37" s="176" t="s">
        <v>370</v>
      </c>
      <c r="B37" s="176" t="s">
        <v>34</v>
      </c>
      <c r="C37" s="176" t="s">
        <v>371</v>
      </c>
      <c r="D37" s="176">
        <v>0</v>
      </c>
      <c r="E37" s="176" t="s">
        <v>372</v>
      </c>
      <c r="F37" s="176" t="str">
        <f t="shared" si="6"/>
        <v>E4: Is the object of the patent to ensure "freedom to operate" - to ensure the space for your own development activities?</v>
      </c>
      <c r="G37" t="s">
        <v>373</v>
      </c>
      <c r="H37" s="177" t="s">
        <v>374</v>
      </c>
      <c r="I37" s="176" t="s">
        <v>39</v>
      </c>
      <c r="J37" s="176" t="str">
        <f t="shared" si="0"/>
        <v>1 - No</v>
      </c>
      <c r="K37" s="176" t="str">
        <f t="shared" si="1"/>
        <v>2 - To a minor degree</v>
      </c>
      <c r="L37" s="176" t="str">
        <f t="shared" si="2"/>
        <v>3 - To some degree</v>
      </c>
      <c r="M37" s="176" t="str">
        <f t="shared" si="3"/>
        <v>4 - To a large degree</v>
      </c>
      <c r="N37" s="176" t="str">
        <f t="shared" si="4"/>
        <v>5 - To a very large degree</v>
      </c>
      <c r="O37" s="176">
        <v>0</v>
      </c>
      <c r="P37" s="176">
        <v>0</v>
      </c>
      <c r="Q37" s="176">
        <v>0</v>
      </c>
      <c r="X37" s="176" t="s">
        <v>355</v>
      </c>
      <c r="Y37" s="176" t="s">
        <v>356</v>
      </c>
      <c r="Z37" s="176" t="s">
        <v>357</v>
      </c>
      <c r="AA37" s="176" t="s">
        <v>358</v>
      </c>
      <c r="AB37" s="176" t="s">
        <v>359</v>
      </c>
      <c r="AD37" t="str">
        <f t="shared" si="5"/>
        <v>E4</v>
      </c>
      <c r="AE37">
        <f>IF('Adapted questions and answers'!F37='Original questions and answers'!F37,0,1)</f>
        <v>0</v>
      </c>
      <c r="AF37">
        <f>IF('Adapted questions and answers'!G37='Original questions and answers'!G37,0,1)</f>
        <v>0</v>
      </c>
      <c r="AG37">
        <f>IF('Adapted questions and answers'!J37='Original questions and answers'!J37,0,1)</f>
        <v>0</v>
      </c>
      <c r="AH37">
        <f>IF('Adapted questions and answers'!K37='Original questions and answers'!K37,0,1)</f>
        <v>0</v>
      </c>
      <c r="AI37">
        <f>IF('Adapted questions and answers'!L37='Original questions and answers'!L37,0,1)</f>
        <v>0</v>
      </c>
      <c r="AJ37">
        <f>IF('Adapted questions and answers'!M37='Original questions and answers'!M37,0,1)</f>
        <v>0</v>
      </c>
      <c r="AK37">
        <f>IF('Adapted questions and answers'!N37='Original questions and answers'!N37,0,1)</f>
        <v>0</v>
      </c>
      <c r="AL37">
        <f t="shared" si="7"/>
        <v>0</v>
      </c>
      <c r="AM37">
        <f>IF('Adapted questions and answers'!$O37='Original questions and answers'!$O37,0,1)</f>
        <v>0</v>
      </c>
      <c r="AN37">
        <f>IF('Adapted questions and answers'!$Q37='Original questions and answers'!$P37,0,1)</f>
        <v>0</v>
      </c>
    </row>
    <row r="38" spans="1:40" ht="14.25" customHeight="1">
      <c r="A38" s="176" t="s">
        <v>375</v>
      </c>
      <c r="B38" s="176" t="s">
        <v>34</v>
      </c>
      <c r="C38" s="176" t="s">
        <v>376</v>
      </c>
      <c r="D38" s="176">
        <v>0</v>
      </c>
      <c r="E38" s="176" t="s">
        <v>377</v>
      </c>
      <c r="F38" s="176" t="str">
        <f t="shared" si="6"/>
        <v>E5: Is the object of the patent to restrict competitive development?</v>
      </c>
      <c r="G38" s="176" t="s">
        <v>378</v>
      </c>
      <c r="H38" s="177" t="s">
        <v>379</v>
      </c>
      <c r="I38" s="176" t="s">
        <v>39</v>
      </c>
      <c r="J38" s="176" t="str">
        <f t="shared" si="0"/>
        <v>1 - No</v>
      </c>
      <c r="K38" s="176" t="str">
        <f t="shared" si="1"/>
        <v>2 - To a minor degree</v>
      </c>
      <c r="L38" s="176" t="str">
        <f t="shared" si="2"/>
        <v>3 - To some degree</v>
      </c>
      <c r="M38" s="176" t="str">
        <f t="shared" si="3"/>
        <v>4 - To a large degree</v>
      </c>
      <c r="N38" s="176" t="str">
        <f t="shared" si="4"/>
        <v>5 - To a very large degree</v>
      </c>
      <c r="O38" s="176">
        <v>0</v>
      </c>
      <c r="P38" s="176">
        <v>0</v>
      </c>
      <c r="Q38" s="176">
        <v>0</v>
      </c>
      <c r="X38" s="176" t="s">
        <v>355</v>
      </c>
      <c r="Y38" s="176" t="s">
        <v>356</v>
      </c>
      <c r="Z38" s="176" t="s">
        <v>357</v>
      </c>
      <c r="AA38" s="176" t="s">
        <v>358</v>
      </c>
      <c r="AB38" s="176" t="s">
        <v>359</v>
      </c>
      <c r="AD38" t="str">
        <f t="shared" si="5"/>
        <v>E5</v>
      </c>
      <c r="AE38">
        <f>IF('Adapted questions and answers'!F38='Original questions and answers'!F38,0,1)</f>
        <v>0</v>
      </c>
      <c r="AF38">
        <f>IF('Adapted questions and answers'!G38='Original questions and answers'!G38,0,1)</f>
        <v>0</v>
      </c>
      <c r="AG38">
        <f>IF('Adapted questions and answers'!J38='Original questions and answers'!J38,0,1)</f>
        <v>0</v>
      </c>
      <c r="AH38">
        <f>IF('Adapted questions and answers'!K38='Original questions and answers'!K38,0,1)</f>
        <v>0</v>
      </c>
      <c r="AI38">
        <f>IF('Adapted questions and answers'!L38='Original questions and answers'!L38,0,1)</f>
        <v>0</v>
      </c>
      <c r="AJ38">
        <f>IF('Adapted questions and answers'!M38='Original questions and answers'!M38,0,1)</f>
        <v>0</v>
      </c>
      <c r="AK38">
        <f>IF('Adapted questions and answers'!N38='Original questions and answers'!N38,0,1)</f>
        <v>0</v>
      </c>
      <c r="AL38">
        <f t="shared" si="7"/>
        <v>0</v>
      </c>
      <c r="AM38">
        <f>IF('Adapted questions and answers'!$O38='Original questions and answers'!$O38,0,1)</f>
        <v>0</v>
      </c>
      <c r="AN38">
        <f>IF('Adapted questions and answers'!$Q38='Original questions and answers'!$P38,0,1)</f>
        <v>0</v>
      </c>
    </row>
    <row r="39" spans="1:40" ht="14.25" customHeight="1">
      <c r="A39" s="176" t="s">
        <v>380</v>
      </c>
      <c r="B39" s="176" t="s">
        <v>34</v>
      </c>
      <c r="C39" s="176" t="s">
        <v>381</v>
      </c>
      <c r="D39" s="176">
        <v>0</v>
      </c>
      <c r="E39" s="176" t="s">
        <v>382</v>
      </c>
      <c r="F39" s="176" t="str">
        <f t="shared" si="6"/>
        <v>E6: Does the company use the patent for licence or sales agreements?</v>
      </c>
      <c r="G39" s="176" t="s">
        <v>383</v>
      </c>
      <c r="H39" s="177" t="s">
        <v>384</v>
      </c>
      <c r="I39" s="176" t="s">
        <v>39</v>
      </c>
      <c r="J39" s="176" t="str">
        <f t="shared" si="0"/>
        <v>1 - No</v>
      </c>
      <c r="K39" s="176" t="str">
        <f t="shared" si="1"/>
        <v>2 - To a minor degree</v>
      </c>
      <c r="L39" s="176" t="str">
        <f t="shared" si="2"/>
        <v>3 - To some degree</v>
      </c>
      <c r="M39" s="176" t="str">
        <f t="shared" si="3"/>
        <v>4 - To a large degree</v>
      </c>
      <c r="N39" s="176" t="str">
        <f t="shared" si="4"/>
        <v>5 - To a very large degree</v>
      </c>
      <c r="O39" s="176">
        <v>0</v>
      </c>
      <c r="P39" s="176">
        <v>0</v>
      </c>
      <c r="Q39" s="176">
        <v>0</v>
      </c>
      <c r="X39" s="176" t="s">
        <v>355</v>
      </c>
      <c r="Y39" s="176" t="s">
        <v>356</v>
      </c>
      <c r="Z39" s="176" t="s">
        <v>357</v>
      </c>
      <c r="AA39" s="176" t="s">
        <v>358</v>
      </c>
      <c r="AB39" s="176" t="s">
        <v>359</v>
      </c>
      <c r="AD39" t="str">
        <f t="shared" si="5"/>
        <v>E6</v>
      </c>
      <c r="AE39">
        <f>IF('Adapted questions and answers'!F39='Original questions and answers'!F39,0,1)</f>
        <v>0</v>
      </c>
      <c r="AF39">
        <f>IF('Adapted questions and answers'!G39='Original questions and answers'!G39,0,1)</f>
        <v>0</v>
      </c>
      <c r="AG39">
        <f>IF('Adapted questions and answers'!J39='Original questions and answers'!J39,0,1)</f>
        <v>0</v>
      </c>
      <c r="AH39">
        <f>IF('Adapted questions and answers'!K39='Original questions and answers'!K39,0,1)</f>
        <v>0</v>
      </c>
      <c r="AI39">
        <f>IF('Adapted questions and answers'!L39='Original questions and answers'!L39,0,1)</f>
        <v>0</v>
      </c>
      <c r="AJ39">
        <f>IF('Adapted questions and answers'!M39='Original questions and answers'!M39,0,1)</f>
        <v>0</v>
      </c>
      <c r="AK39">
        <f>IF('Adapted questions and answers'!N39='Original questions and answers'!N39,0,1)</f>
        <v>0</v>
      </c>
      <c r="AL39">
        <f t="shared" si="7"/>
        <v>0</v>
      </c>
      <c r="AM39">
        <f>IF('Adapted questions and answers'!$O39='Original questions and answers'!$O39,0,1)</f>
        <v>0</v>
      </c>
      <c r="AN39">
        <f>IF('Adapted questions and answers'!$Q39='Original questions and answers'!$P39,0,1)</f>
        <v>0</v>
      </c>
    </row>
    <row r="40" spans="1:40" ht="14.25" customHeight="1">
      <c r="A40" s="176" t="s">
        <v>385</v>
      </c>
      <c r="B40" s="176" t="s">
        <v>34</v>
      </c>
      <c r="C40" s="176" t="s">
        <v>386</v>
      </c>
      <c r="D40" s="176">
        <v>0</v>
      </c>
      <c r="E40" s="176" t="s">
        <v>387</v>
      </c>
      <c r="F40" s="176" t="str">
        <f t="shared" si="6"/>
        <v>E7: Does the patent form part of the company's core-technology areas?</v>
      </c>
      <c r="G40" t="s">
        <v>388</v>
      </c>
      <c r="H40" s="177" t="s">
        <v>389</v>
      </c>
      <c r="I40" s="176" t="s">
        <v>39</v>
      </c>
      <c r="J40" s="176" t="str">
        <f t="shared" si="0"/>
        <v>1 - No</v>
      </c>
      <c r="K40" s="176" t="str">
        <f t="shared" si="1"/>
        <v>2 - To a minor degree</v>
      </c>
      <c r="L40" s="176" t="str">
        <f t="shared" si="2"/>
        <v>3 - To some degree</v>
      </c>
      <c r="M40" s="176" t="str">
        <f t="shared" si="3"/>
        <v>4 - To a large degree</v>
      </c>
      <c r="N40" s="176" t="str">
        <f t="shared" si="4"/>
        <v>5 - To a very large degree</v>
      </c>
      <c r="O40" s="176">
        <v>0</v>
      </c>
      <c r="P40" s="176">
        <v>0</v>
      </c>
      <c r="Q40" s="176">
        <v>0</v>
      </c>
      <c r="X40" s="176" t="s">
        <v>355</v>
      </c>
      <c r="Y40" s="176" t="s">
        <v>356</v>
      </c>
      <c r="Z40" s="176" t="s">
        <v>357</v>
      </c>
      <c r="AA40" s="176" t="s">
        <v>358</v>
      </c>
      <c r="AB40" s="176" t="s">
        <v>359</v>
      </c>
      <c r="AD40" t="str">
        <f t="shared" si="5"/>
        <v>E7</v>
      </c>
      <c r="AE40">
        <f>IF('Adapted questions and answers'!F40='Original questions and answers'!F40,0,1)</f>
        <v>0</v>
      </c>
      <c r="AF40">
        <f>IF('Adapted questions and answers'!G40='Original questions and answers'!G40,0,1)</f>
        <v>0</v>
      </c>
      <c r="AG40">
        <f>IF('Adapted questions and answers'!J40='Original questions and answers'!J40,0,1)</f>
        <v>0</v>
      </c>
      <c r="AH40">
        <f>IF('Adapted questions and answers'!K40='Original questions and answers'!K40,0,1)</f>
        <v>0</v>
      </c>
      <c r="AI40">
        <f>IF('Adapted questions and answers'!L40='Original questions and answers'!L40,0,1)</f>
        <v>0</v>
      </c>
      <c r="AJ40">
        <f>IF('Adapted questions and answers'!M40='Original questions and answers'!M40,0,1)</f>
        <v>0</v>
      </c>
      <c r="AK40">
        <f>IF('Adapted questions and answers'!N40='Original questions and answers'!N40,0,1)</f>
        <v>0</v>
      </c>
      <c r="AL40">
        <f t="shared" si="7"/>
        <v>0</v>
      </c>
      <c r="AM40">
        <f>IF('Adapted questions and answers'!$O40='Original questions and answers'!$O40,0,1)</f>
        <v>0</v>
      </c>
      <c r="AN40">
        <f>IF('Adapted questions and answers'!$Q40='Original questions and answers'!$P40,0,1)</f>
        <v>0</v>
      </c>
    </row>
    <row r="41" spans="1:40" ht="14.25" customHeight="1">
      <c r="A41" s="176" t="s">
        <v>390</v>
      </c>
      <c r="B41" s="176" t="s">
        <v>34</v>
      </c>
      <c r="C41" s="176" t="s">
        <v>391</v>
      </c>
      <c r="D41" s="176">
        <v>0</v>
      </c>
      <c r="E41" s="176" t="s">
        <v>392</v>
      </c>
      <c r="F41" s="176" t="str">
        <f t="shared" si="6"/>
        <v>E8: Is there alignment between the patent and the company's business strategy?</v>
      </c>
      <c r="G41" t="s">
        <v>393</v>
      </c>
      <c r="H41" s="177" t="s">
        <v>394</v>
      </c>
      <c r="I41" s="176" t="s">
        <v>39</v>
      </c>
      <c r="J41" s="176" t="str">
        <f t="shared" si="0"/>
        <v>1 - No</v>
      </c>
      <c r="K41" s="176" t="str">
        <f t="shared" si="1"/>
        <v>2 - To a minor degree</v>
      </c>
      <c r="L41" s="176" t="str">
        <f t="shared" si="2"/>
        <v>3 - To some degree</v>
      </c>
      <c r="M41" s="176" t="str">
        <f t="shared" si="3"/>
        <v>4 - To a large degree</v>
      </c>
      <c r="N41" s="176" t="str">
        <f t="shared" si="4"/>
        <v>5 - To a very large degree</v>
      </c>
      <c r="O41" s="176">
        <v>0</v>
      </c>
      <c r="P41" s="176">
        <v>0</v>
      </c>
      <c r="Q41" s="176">
        <v>0</v>
      </c>
      <c r="X41" s="176" t="s">
        <v>355</v>
      </c>
      <c r="Y41" s="176" t="s">
        <v>356</v>
      </c>
      <c r="Z41" s="176" t="s">
        <v>357</v>
      </c>
      <c r="AA41" s="176" t="s">
        <v>358</v>
      </c>
      <c r="AB41" s="176" t="s">
        <v>359</v>
      </c>
      <c r="AD41" t="str">
        <f t="shared" si="5"/>
        <v>E8</v>
      </c>
      <c r="AE41">
        <f>IF('Adapted questions and answers'!F41='Original questions and answers'!F41,0,1)</f>
        <v>0</v>
      </c>
      <c r="AF41">
        <f>IF('Adapted questions and answers'!G41='Original questions and answers'!G41,0,1)</f>
        <v>0</v>
      </c>
      <c r="AG41">
        <f>IF('Adapted questions and answers'!J41='Original questions and answers'!J41,0,1)</f>
        <v>0</v>
      </c>
      <c r="AH41">
        <f>IF('Adapted questions and answers'!K41='Original questions and answers'!K41,0,1)</f>
        <v>0</v>
      </c>
      <c r="AI41">
        <f>IF('Adapted questions and answers'!L41='Original questions and answers'!L41,0,1)</f>
        <v>0</v>
      </c>
      <c r="AJ41">
        <f>IF('Adapted questions and answers'!M41='Original questions and answers'!M41,0,1)</f>
        <v>0</v>
      </c>
      <c r="AK41">
        <f>IF('Adapted questions and answers'!N41='Original questions and answers'!N41,0,1)</f>
        <v>0</v>
      </c>
      <c r="AL41">
        <f t="shared" si="7"/>
        <v>0</v>
      </c>
      <c r="AM41">
        <f>IF('Adapted questions and answers'!$O41='Original questions and answers'!$O41,0,1)</f>
        <v>0</v>
      </c>
      <c r="AN41">
        <f>IF('Adapted questions and answers'!$Q41='Original questions and answers'!$P41,0,1)</f>
        <v>0</v>
      </c>
    </row>
    <row r="42" spans="1:40" ht="14.25" customHeight="1">
      <c r="AE42">
        <f>SUM(AE2:AE41)</f>
        <v>0</v>
      </c>
      <c r="AL42">
        <f>SUM(AL2:AL41)</f>
        <v>0</v>
      </c>
    </row>
    <row r="43" spans="1:40" ht="14.25" customHeight="1"/>
    <row r="44" spans="1:40" ht="14.25" customHeight="1"/>
    <row r="45" spans="1:40" ht="14.25" customHeight="1"/>
    <row r="46" spans="1:40" ht="14.25" customHeight="1"/>
    <row r="47" spans="1:40" ht="14.25" customHeight="1"/>
    <row r="48" spans="1:4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uuxgydV9nPkWDANVZhJPzQvjy5gBqiaE5APMd4DH/Tgk+F2UAj/3U9h1MYiv6nJUpQoGdcpyPOxXWlyK3AYdzw==" saltValue="I6bP6o2YQk4i6ag/fQk2Uw==" spinCount="100000" sheet="1" objects="1" scenarios="1" selectLockedCells="1" selectUnlockedCells="1"/>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sheetPr>
  <dimension ref="A1:AA1000"/>
  <sheetViews>
    <sheetView workbookViewId="0">
      <pane xSplit="2" topLeftCell="D1" activePane="topRight" state="frozen"/>
      <selection pane="topRight" activeCell="E2" sqref="E2"/>
      <selection activeCell="D14" sqref="D14"/>
    </sheetView>
  </sheetViews>
  <sheetFormatPr defaultColWidth="14.42578125" defaultRowHeight="15" customHeight="1"/>
  <cols>
    <col min="1" max="1" width="99.28515625" customWidth="1"/>
    <col min="2" max="2" width="37.28515625" customWidth="1"/>
    <col min="3" max="3" width="22.5703125" customWidth="1"/>
    <col min="4" max="13" width="22.28515625" customWidth="1"/>
    <col min="14" max="27" width="38.28515625" hidden="1" customWidth="1"/>
  </cols>
  <sheetData>
    <row r="1" spans="1:27" ht="14.25" customHeight="1">
      <c r="A1" s="30" t="s">
        <v>552</v>
      </c>
      <c r="B1" s="31" t="s">
        <v>435</v>
      </c>
      <c r="C1" s="33" t="str">
        <f>'A. Legal status'!C$1</f>
        <v>Patent 1</v>
      </c>
      <c r="D1" s="33" t="str">
        <f>'A. Legal status'!D$1</f>
        <v>Patent 2</v>
      </c>
      <c r="E1" s="33" t="str">
        <f>'A. Legal status'!E$1</f>
        <v>Patent 3</v>
      </c>
      <c r="F1" s="33" t="str">
        <f>'A. Legal status'!F$1</f>
        <v>Patent 4</v>
      </c>
      <c r="G1" s="33" t="str">
        <f>'A. Legal status'!G$1</f>
        <v>Patent 5</v>
      </c>
      <c r="H1" s="33" t="str">
        <f>'A. Legal status'!H$1</f>
        <v>Patent 6</v>
      </c>
      <c r="I1" s="33" t="str">
        <f>'A. Legal status'!I$1</f>
        <v>Patent 7</v>
      </c>
      <c r="J1" s="33" t="str">
        <f>'A. Legal status'!J$1</f>
        <v>Patent 8</v>
      </c>
      <c r="K1" s="33" t="str">
        <f>'A. Legal status'!K$1</f>
        <v>Patent 9</v>
      </c>
      <c r="L1" s="33" t="str">
        <f>'A. Legal status'!L$1</f>
        <v>Patent 10</v>
      </c>
      <c r="M1" s="33" t="str">
        <f>'A. Legal status'!M$1</f>
        <v>Patent 11</v>
      </c>
      <c r="N1" s="33" t="str">
        <f>'A. Legal status'!N$1</f>
        <v>Patent 12</v>
      </c>
      <c r="O1" s="33" t="str">
        <f>'A. Legal status'!O$1</f>
        <v>Patent 13</v>
      </c>
      <c r="P1" s="33" t="str">
        <f>'A. Legal status'!P$1</f>
        <v>Patent 14</v>
      </c>
      <c r="Q1" s="33" t="str">
        <f>'A. Legal status'!Q$1</f>
        <v>Patent 15</v>
      </c>
      <c r="R1" s="33" t="str">
        <f>'A. Legal status'!R$1</f>
        <v>Patent 16</v>
      </c>
      <c r="S1" s="33" t="str">
        <f>'A. Legal status'!S$1</f>
        <v>Patent 17</v>
      </c>
      <c r="T1" s="33" t="str">
        <f>'A. Legal status'!T$1</f>
        <v>Patent 18</v>
      </c>
      <c r="U1" s="33" t="str">
        <f>'A. Legal status'!U$1</f>
        <v>Patent 19</v>
      </c>
      <c r="V1" s="33" t="str">
        <f>'A. Legal status'!V$1</f>
        <v>Patent 20</v>
      </c>
      <c r="W1" s="33" t="str">
        <f>'A. Legal status'!W$1</f>
        <v>Patent 21</v>
      </c>
      <c r="X1" s="33" t="str">
        <f>'A. Legal status'!X$1</f>
        <v>Patent 22</v>
      </c>
      <c r="Y1" s="33" t="str">
        <f>'A. Legal status'!Y$1</f>
        <v>Patent 23</v>
      </c>
      <c r="Z1" s="33" t="str">
        <f>'A. Legal status'!Z$1</f>
        <v>Patent 24</v>
      </c>
      <c r="AA1" s="33" t="str">
        <f>'A. Legal status'!AA$1</f>
        <v>Patent 25</v>
      </c>
    </row>
    <row r="2" spans="1:27" ht="14.25" customHeight="1">
      <c r="A2" s="26" t="str">
        <f>IF('Original questions and answers'!AL34=0,'Adapted questions and answers'!F34,'Adapted questions and answers'!F34&amp;" (ADAPTED)")</f>
        <v>E1: Is the object of the patent to secure position held in existing markets?</v>
      </c>
      <c r="B2" s="36" t="s">
        <v>353</v>
      </c>
      <c r="C2" s="59" t="s">
        <v>553</v>
      </c>
      <c r="D2" s="59" t="s">
        <v>554</v>
      </c>
      <c r="E2" s="59" t="s">
        <v>39</v>
      </c>
      <c r="F2" s="59" t="s">
        <v>39</v>
      </c>
      <c r="G2" s="59" t="s">
        <v>39</v>
      </c>
      <c r="H2" s="59" t="s">
        <v>39</v>
      </c>
      <c r="I2" s="59" t="s">
        <v>39</v>
      </c>
      <c r="J2" s="59" t="s">
        <v>39</v>
      </c>
      <c r="K2" s="59" t="s">
        <v>39</v>
      </c>
      <c r="L2" s="59" t="s">
        <v>39</v>
      </c>
      <c r="M2" s="59" t="s">
        <v>39</v>
      </c>
      <c r="N2" s="59" t="s">
        <v>39</v>
      </c>
      <c r="O2" s="59" t="s">
        <v>39</v>
      </c>
      <c r="P2" s="59" t="s">
        <v>39</v>
      </c>
      <c r="Q2" s="59" t="s">
        <v>39</v>
      </c>
      <c r="R2" s="59" t="s">
        <v>39</v>
      </c>
      <c r="S2" s="59" t="s">
        <v>39</v>
      </c>
      <c r="T2" s="59" t="s">
        <v>39</v>
      </c>
      <c r="U2" s="59" t="s">
        <v>39</v>
      </c>
      <c r="V2" s="59" t="s">
        <v>39</v>
      </c>
      <c r="W2" s="59" t="s">
        <v>39</v>
      </c>
      <c r="X2" s="59" t="s">
        <v>39</v>
      </c>
      <c r="Y2" s="59" t="s">
        <v>39</v>
      </c>
      <c r="Z2" s="59" t="s">
        <v>39</v>
      </c>
      <c r="AA2" s="59" t="s">
        <v>39</v>
      </c>
    </row>
    <row r="3" spans="1:27" ht="14.25" customHeight="1">
      <c r="A3" s="26" t="str">
        <f>IF('Original questions and answers'!AL35=0,'Adapted questions and answers'!F35,'Adapted questions and answers'!F35&amp;" (ADAPTED)")</f>
        <v>E2: Is the object of the patent to win new markets?</v>
      </c>
      <c r="B3" s="36" t="s">
        <v>363</v>
      </c>
      <c r="C3" s="59" t="s">
        <v>554</v>
      </c>
      <c r="D3" s="59" t="s">
        <v>555</v>
      </c>
      <c r="E3" s="59" t="s">
        <v>39</v>
      </c>
      <c r="F3" s="59" t="s">
        <v>39</v>
      </c>
      <c r="G3" s="59" t="s">
        <v>39</v>
      </c>
      <c r="H3" s="59" t="s">
        <v>39</v>
      </c>
      <c r="I3" s="59" t="s">
        <v>39</v>
      </c>
      <c r="J3" s="59" t="s">
        <v>39</v>
      </c>
      <c r="K3" s="59" t="s">
        <v>39</v>
      </c>
      <c r="L3" s="59" t="s">
        <v>39</v>
      </c>
      <c r="M3" s="59" t="s">
        <v>39</v>
      </c>
      <c r="N3" s="59" t="s">
        <v>39</v>
      </c>
      <c r="O3" s="59" t="s">
        <v>39</v>
      </c>
      <c r="P3" s="59" t="s">
        <v>39</v>
      </c>
      <c r="Q3" s="59" t="s">
        <v>39</v>
      </c>
      <c r="R3" s="59" t="s">
        <v>39</v>
      </c>
      <c r="S3" s="59" t="s">
        <v>39</v>
      </c>
      <c r="T3" s="59" t="s">
        <v>39</v>
      </c>
      <c r="U3" s="59" t="s">
        <v>39</v>
      </c>
      <c r="V3" s="59" t="s">
        <v>39</v>
      </c>
      <c r="W3" s="59" t="s">
        <v>39</v>
      </c>
      <c r="X3" s="59" t="s">
        <v>39</v>
      </c>
      <c r="Y3" s="59" t="s">
        <v>39</v>
      </c>
      <c r="Z3" s="59" t="s">
        <v>39</v>
      </c>
      <c r="AA3" s="59" t="s">
        <v>39</v>
      </c>
    </row>
    <row r="4" spans="1:27" ht="14.25" customHeight="1">
      <c r="A4" s="26" t="str">
        <f>IF('Original questions and answers'!AL36=0,'Adapted questions and answers'!F36,'Adapted questions and answers'!F36&amp;" (ADAPTED)")</f>
        <v>E3: Is the object of the patent part of an image-building process?</v>
      </c>
      <c r="B4" s="36" t="s">
        <v>368</v>
      </c>
      <c r="C4" s="59" t="s">
        <v>553</v>
      </c>
      <c r="D4" s="59" t="s">
        <v>553</v>
      </c>
      <c r="E4" s="59" t="s">
        <v>39</v>
      </c>
      <c r="F4" s="59" t="s">
        <v>39</v>
      </c>
      <c r="G4" s="59" t="s">
        <v>39</v>
      </c>
      <c r="H4" s="59" t="s">
        <v>39</v>
      </c>
      <c r="I4" s="59" t="s">
        <v>39</v>
      </c>
      <c r="J4" s="59" t="s">
        <v>39</v>
      </c>
      <c r="K4" s="59" t="s">
        <v>39</v>
      </c>
      <c r="L4" s="59" t="s">
        <v>39</v>
      </c>
      <c r="M4" s="59" t="s">
        <v>39</v>
      </c>
      <c r="N4" s="59" t="s">
        <v>39</v>
      </c>
      <c r="O4" s="59" t="s">
        <v>39</v>
      </c>
      <c r="P4" s="59" t="s">
        <v>39</v>
      </c>
      <c r="Q4" s="59" t="s">
        <v>39</v>
      </c>
      <c r="R4" s="59" t="s">
        <v>39</v>
      </c>
      <c r="S4" s="59" t="s">
        <v>39</v>
      </c>
      <c r="T4" s="59" t="s">
        <v>39</v>
      </c>
      <c r="U4" s="59" t="s">
        <v>39</v>
      </c>
      <c r="V4" s="59" t="s">
        <v>39</v>
      </c>
      <c r="W4" s="59" t="s">
        <v>39</v>
      </c>
      <c r="X4" s="59" t="s">
        <v>39</v>
      </c>
      <c r="Y4" s="59" t="s">
        <v>39</v>
      </c>
      <c r="Z4" s="59" t="s">
        <v>39</v>
      </c>
      <c r="AA4" s="59" t="s">
        <v>39</v>
      </c>
    </row>
    <row r="5" spans="1:27" ht="14.25" customHeight="1">
      <c r="A5" s="26" t="str">
        <f>IF('Original questions and answers'!AL37=0,'Adapted questions and answers'!F37,'Adapted questions and answers'!F37&amp;" (ADAPTED)")</f>
        <v>E4: Is the object of the patent to ensure "freedom to operate" - to ensure the space for your own development activities?</v>
      </c>
      <c r="B5" s="36" t="s">
        <v>373</v>
      </c>
      <c r="C5" s="59" t="s">
        <v>555</v>
      </c>
      <c r="D5" s="59" t="s">
        <v>556</v>
      </c>
      <c r="E5" s="59" t="s">
        <v>39</v>
      </c>
      <c r="F5" s="59" t="s">
        <v>39</v>
      </c>
      <c r="G5" s="59" t="s">
        <v>39</v>
      </c>
      <c r="H5" s="59" t="s">
        <v>39</v>
      </c>
      <c r="I5" s="59" t="s">
        <v>39</v>
      </c>
      <c r="J5" s="59" t="s">
        <v>39</v>
      </c>
      <c r="K5" s="59" t="s">
        <v>39</v>
      </c>
      <c r="L5" s="59" t="s">
        <v>39</v>
      </c>
      <c r="M5" s="59" t="s">
        <v>39</v>
      </c>
      <c r="N5" s="59" t="s">
        <v>39</v>
      </c>
      <c r="O5" s="59" t="s">
        <v>39</v>
      </c>
      <c r="P5" s="59" t="s">
        <v>39</v>
      </c>
      <c r="Q5" s="59" t="s">
        <v>39</v>
      </c>
      <c r="R5" s="59" t="s">
        <v>39</v>
      </c>
      <c r="S5" s="59" t="s">
        <v>39</v>
      </c>
      <c r="T5" s="59" t="s">
        <v>39</v>
      </c>
      <c r="U5" s="59" t="s">
        <v>39</v>
      </c>
      <c r="V5" s="59" t="s">
        <v>39</v>
      </c>
      <c r="W5" s="59" t="s">
        <v>39</v>
      </c>
      <c r="X5" s="59" t="s">
        <v>39</v>
      </c>
      <c r="Y5" s="59" t="s">
        <v>39</v>
      </c>
      <c r="Z5" s="59" t="s">
        <v>39</v>
      </c>
      <c r="AA5" s="59" t="s">
        <v>39</v>
      </c>
    </row>
    <row r="6" spans="1:27" ht="14.25" customHeight="1">
      <c r="A6" s="26" t="str">
        <f>IF('Original questions and answers'!AL38=0,'Adapted questions and answers'!F38,'Adapted questions and answers'!F38&amp;" (ADAPTED)")</f>
        <v>E5: Is the object of the patent to restrict competitive development?</v>
      </c>
      <c r="B6" s="36" t="s">
        <v>557</v>
      </c>
      <c r="C6" s="59" t="s">
        <v>558</v>
      </c>
      <c r="D6" s="59" t="s">
        <v>558</v>
      </c>
      <c r="E6" s="59" t="s">
        <v>39</v>
      </c>
      <c r="F6" s="59" t="s">
        <v>39</v>
      </c>
      <c r="G6" s="59" t="s">
        <v>39</v>
      </c>
      <c r="H6" s="59" t="s">
        <v>39</v>
      </c>
      <c r="I6" s="59" t="s">
        <v>39</v>
      </c>
      <c r="J6" s="59" t="s">
        <v>39</v>
      </c>
      <c r="K6" s="59" t="s">
        <v>39</v>
      </c>
      <c r="L6" s="59" t="s">
        <v>39</v>
      </c>
      <c r="M6" s="59" t="s">
        <v>39</v>
      </c>
      <c r="N6" s="59" t="s">
        <v>39</v>
      </c>
      <c r="O6" s="59" t="s">
        <v>39</v>
      </c>
      <c r="P6" s="59" t="s">
        <v>39</v>
      </c>
      <c r="Q6" s="59" t="s">
        <v>39</v>
      </c>
      <c r="R6" s="59" t="s">
        <v>39</v>
      </c>
      <c r="S6" s="59" t="s">
        <v>39</v>
      </c>
      <c r="T6" s="59" t="s">
        <v>39</v>
      </c>
      <c r="U6" s="59" t="s">
        <v>39</v>
      </c>
      <c r="V6" s="59" t="s">
        <v>39</v>
      </c>
      <c r="W6" s="59" t="s">
        <v>39</v>
      </c>
      <c r="X6" s="59" t="s">
        <v>39</v>
      </c>
      <c r="Y6" s="59" t="s">
        <v>39</v>
      </c>
      <c r="Z6" s="59" t="s">
        <v>39</v>
      </c>
      <c r="AA6" s="59" t="s">
        <v>39</v>
      </c>
    </row>
    <row r="7" spans="1:27" ht="14.25" customHeight="1">
      <c r="A7" s="26" t="str">
        <f>IF('Original questions and answers'!AL39=0,'Adapted questions and answers'!F39,'Adapted questions and answers'!F39&amp;" (ADAPTED)")</f>
        <v>E6: Does the company use the patent for licence or sales agreements?</v>
      </c>
      <c r="B7" s="36" t="s">
        <v>383</v>
      </c>
      <c r="C7" s="59" t="s">
        <v>554</v>
      </c>
      <c r="D7" s="59" t="s">
        <v>556</v>
      </c>
      <c r="E7" s="59" t="s">
        <v>39</v>
      </c>
      <c r="F7" s="59" t="s">
        <v>39</v>
      </c>
      <c r="G7" s="59" t="s">
        <v>39</v>
      </c>
      <c r="H7" s="59" t="s">
        <v>39</v>
      </c>
      <c r="I7" s="59" t="s">
        <v>39</v>
      </c>
      <c r="J7" s="59" t="s">
        <v>39</v>
      </c>
      <c r="K7" s="59" t="s">
        <v>39</v>
      </c>
      <c r="L7" s="59" t="s">
        <v>39</v>
      </c>
      <c r="M7" s="59" t="s">
        <v>39</v>
      </c>
      <c r="N7" s="59" t="s">
        <v>39</v>
      </c>
      <c r="O7" s="59" t="s">
        <v>39</v>
      </c>
      <c r="P7" s="59" t="s">
        <v>39</v>
      </c>
      <c r="Q7" s="59" t="s">
        <v>39</v>
      </c>
      <c r="R7" s="59" t="s">
        <v>39</v>
      </c>
      <c r="S7" s="59" t="s">
        <v>39</v>
      </c>
      <c r="T7" s="59" t="s">
        <v>39</v>
      </c>
      <c r="U7" s="59" t="s">
        <v>39</v>
      </c>
      <c r="V7" s="59" t="s">
        <v>39</v>
      </c>
      <c r="W7" s="59" t="s">
        <v>39</v>
      </c>
      <c r="X7" s="59" t="s">
        <v>39</v>
      </c>
      <c r="Y7" s="59" t="s">
        <v>39</v>
      </c>
      <c r="Z7" s="59" t="s">
        <v>39</v>
      </c>
      <c r="AA7" s="59" t="s">
        <v>39</v>
      </c>
    </row>
    <row r="8" spans="1:27" ht="14.25" customHeight="1">
      <c r="A8" s="26" t="str">
        <f>IF('Original questions and answers'!AL40=0,'Adapted questions and answers'!F40,'Adapted questions and answers'!F40&amp;" (ADAPTED)")</f>
        <v>E7: Does the patent form part of the company's core-technology areas?</v>
      </c>
      <c r="B8" s="36" t="s">
        <v>388</v>
      </c>
      <c r="C8" s="59" t="s">
        <v>555</v>
      </c>
      <c r="D8" s="59" t="s">
        <v>553</v>
      </c>
      <c r="E8" s="59" t="s">
        <v>39</v>
      </c>
      <c r="F8" s="59" t="s">
        <v>39</v>
      </c>
      <c r="G8" s="59" t="s">
        <v>39</v>
      </c>
      <c r="H8" s="59" t="s">
        <v>39</v>
      </c>
      <c r="I8" s="59" t="s">
        <v>39</v>
      </c>
      <c r="J8" s="59" t="s">
        <v>39</v>
      </c>
      <c r="K8" s="59" t="s">
        <v>39</v>
      </c>
      <c r="L8" s="59" t="s">
        <v>39</v>
      </c>
      <c r="M8" s="59" t="s">
        <v>39</v>
      </c>
      <c r="N8" s="59" t="s">
        <v>39</v>
      </c>
      <c r="O8" s="59" t="s">
        <v>39</v>
      </c>
      <c r="P8" s="59" t="s">
        <v>39</v>
      </c>
      <c r="Q8" s="59" t="s">
        <v>39</v>
      </c>
      <c r="R8" s="59" t="s">
        <v>39</v>
      </c>
      <c r="S8" s="59" t="s">
        <v>39</v>
      </c>
      <c r="T8" s="59" t="s">
        <v>39</v>
      </c>
      <c r="U8" s="59" t="s">
        <v>39</v>
      </c>
      <c r="V8" s="59" t="s">
        <v>39</v>
      </c>
      <c r="W8" s="59" t="s">
        <v>39</v>
      </c>
      <c r="X8" s="59" t="s">
        <v>39</v>
      </c>
      <c r="Y8" s="59" t="s">
        <v>39</v>
      </c>
      <c r="Z8" s="59" t="s">
        <v>39</v>
      </c>
      <c r="AA8" s="59" t="s">
        <v>39</v>
      </c>
    </row>
    <row r="9" spans="1:27" ht="14.25" customHeight="1">
      <c r="A9" s="26" t="str">
        <f>IF('Original questions and answers'!AL41=0,'Adapted questions and answers'!F41,'Adapted questions and answers'!F41&amp;" (ADAPTED)")</f>
        <v>E8: Is there alignment between the patent and the company's business strategy?</v>
      </c>
      <c r="B9" s="36" t="s">
        <v>393</v>
      </c>
      <c r="C9" s="59" t="s">
        <v>553</v>
      </c>
      <c r="D9" s="59" t="s">
        <v>555</v>
      </c>
      <c r="E9" s="59" t="s">
        <v>39</v>
      </c>
      <c r="F9" s="59" t="s">
        <v>39</v>
      </c>
      <c r="G9" s="59" t="s">
        <v>39</v>
      </c>
      <c r="H9" s="59" t="s">
        <v>39</v>
      </c>
      <c r="I9" s="59" t="s">
        <v>39</v>
      </c>
      <c r="J9" s="59" t="s">
        <v>39</v>
      </c>
      <c r="K9" s="59" t="s">
        <v>39</v>
      </c>
      <c r="L9" s="59" t="s">
        <v>39</v>
      </c>
      <c r="M9" s="59" t="s">
        <v>39</v>
      </c>
      <c r="N9" s="59" t="s">
        <v>39</v>
      </c>
      <c r="O9" s="59" t="s">
        <v>39</v>
      </c>
      <c r="P9" s="59" t="s">
        <v>39</v>
      </c>
      <c r="Q9" s="59" t="s">
        <v>39</v>
      </c>
      <c r="R9" s="59" t="s">
        <v>39</v>
      </c>
      <c r="S9" s="59" t="s">
        <v>39</v>
      </c>
      <c r="T9" s="59" t="s">
        <v>39</v>
      </c>
      <c r="U9" s="59" t="s">
        <v>39</v>
      </c>
      <c r="V9" s="59" t="s">
        <v>39</v>
      </c>
      <c r="W9" s="59" t="s">
        <v>39</v>
      </c>
      <c r="X9" s="59" t="s">
        <v>39</v>
      </c>
      <c r="Y9" s="59" t="s">
        <v>39</v>
      </c>
      <c r="Z9" s="59" t="s">
        <v>39</v>
      </c>
      <c r="AA9" s="59" t="s">
        <v>39</v>
      </c>
    </row>
    <row r="10" spans="1:27" ht="14.25" customHeight="1"/>
    <row r="11" spans="1:27" ht="14.25" customHeight="1">
      <c r="A11" s="222" t="s">
        <v>476</v>
      </c>
      <c r="B11" s="223"/>
      <c r="C11" s="11" t="str">
        <f>"Enter comment relating to "&amp;C1&amp;" below:"</f>
        <v>Enter comment relating to Patent 1 below:</v>
      </c>
      <c r="D11" s="11" t="str">
        <f t="shared" ref="D11:AA11" si="0">"Enter comment relating to "&amp;D1&amp;" below:"</f>
        <v>Enter comment relating to Patent 2 below:</v>
      </c>
      <c r="E11" s="11" t="str">
        <f t="shared" si="0"/>
        <v>Enter comment relating to Patent 3 below:</v>
      </c>
      <c r="F11" s="11" t="str">
        <f t="shared" si="0"/>
        <v>Enter comment relating to Patent 4 below:</v>
      </c>
      <c r="G11" s="11" t="str">
        <f t="shared" si="0"/>
        <v>Enter comment relating to Patent 5 below:</v>
      </c>
      <c r="H11" s="11" t="str">
        <f t="shared" si="0"/>
        <v>Enter comment relating to Patent 6 below:</v>
      </c>
      <c r="I11" s="11" t="str">
        <f t="shared" si="0"/>
        <v>Enter comment relating to Patent 7 below:</v>
      </c>
      <c r="J11" s="11" t="str">
        <f t="shared" si="0"/>
        <v>Enter comment relating to Patent 8 below:</v>
      </c>
      <c r="K11" s="11" t="str">
        <f t="shared" si="0"/>
        <v>Enter comment relating to Patent 9 below:</v>
      </c>
      <c r="L11" s="11" t="str">
        <f t="shared" si="0"/>
        <v>Enter comment relating to Patent 10 below:</v>
      </c>
      <c r="M11" s="11" t="str">
        <f t="shared" si="0"/>
        <v>Enter comment relating to Patent 11 below:</v>
      </c>
      <c r="N11" s="11" t="str">
        <f t="shared" si="0"/>
        <v>Enter comment relating to Patent 12 below:</v>
      </c>
      <c r="O11" s="11" t="str">
        <f t="shared" si="0"/>
        <v>Enter comment relating to Patent 13 below:</v>
      </c>
      <c r="P11" s="11" t="str">
        <f t="shared" si="0"/>
        <v>Enter comment relating to Patent 14 below:</v>
      </c>
      <c r="Q11" s="11" t="str">
        <f t="shared" si="0"/>
        <v>Enter comment relating to Patent 15 below:</v>
      </c>
      <c r="R11" s="11" t="str">
        <f t="shared" si="0"/>
        <v>Enter comment relating to Patent 16 below:</v>
      </c>
      <c r="S11" s="11" t="str">
        <f t="shared" si="0"/>
        <v>Enter comment relating to Patent 17 below:</v>
      </c>
      <c r="T11" s="11" t="str">
        <f t="shared" si="0"/>
        <v>Enter comment relating to Patent 18 below:</v>
      </c>
      <c r="U11" s="11" t="str">
        <f t="shared" si="0"/>
        <v>Enter comment relating to Patent 19 below:</v>
      </c>
      <c r="V11" s="11" t="str">
        <f t="shared" si="0"/>
        <v>Enter comment relating to Patent 20 below:</v>
      </c>
      <c r="W11" s="11" t="str">
        <f t="shared" si="0"/>
        <v>Enter comment relating to Patent 21 below:</v>
      </c>
      <c r="X11" s="11" t="str">
        <f t="shared" si="0"/>
        <v>Enter comment relating to Patent 22 below:</v>
      </c>
      <c r="Y11" s="11" t="str">
        <f t="shared" si="0"/>
        <v>Enter comment relating to Patent 23 below:</v>
      </c>
      <c r="Z11" s="11" t="str">
        <f t="shared" si="0"/>
        <v>Enter comment relating to Patent 24 below:</v>
      </c>
      <c r="AA11" s="12" t="str">
        <f t="shared" si="0"/>
        <v>Enter comment relating to Patent 25 below:</v>
      </c>
    </row>
    <row r="12" spans="1:27" ht="14.45">
      <c r="A12" s="217" t="str">
        <f>A2</f>
        <v>E1: Is the object of the patent to secure position held in existing markets?</v>
      </c>
      <c r="B12" s="218"/>
      <c r="C12" s="126"/>
      <c r="D12" s="179"/>
      <c r="E12" s="179"/>
      <c r="F12" s="127"/>
      <c r="G12" s="127"/>
      <c r="H12" s="127"/>
      <c r="I12" s="127"/>
      <c r="J12" s="127"/>
      <c r="K12" s="127"/>
      <c r="L12" s="127"/>
      <c r="M12" s="127"/>
      <c r="N12" s="127"/>
      <c r="O12" s="127"/>
      <c r="P12" s="127"/>
      <c r="Q12" s="127"/>
      <c r="R12" s="127"/>
      <c r="S12" s="127"/>
      <c r="T12" s="127"/>
      <c r="U12" s="127"/>
      <c r="V12" s="127"/>
      <c r="W12" s="127"/>
      <c r="X12" s="127"/>
      <c r="Y12" s="127"/>
      <c r="Z12" s="127"/>
      <c r="AA12" s="127"/>
    </row>
    <row r="13" spans="1:27" ht="14.45">
      <c r="A13" s="217" t="str">
        <f t="shared" ref="A13:A19" si="1">A3</f>
        <v>E2: Is the object of the patent to win new markets?</v>
      </c>
      <c r="B13" s="218"/>
      <c r="C13" s="126"/>
      <c r="D13" s="126"/>
      <c r="E13" s="179"/>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7" ht="14.45">
      <c r="A14" s="217" t="str">
        <f t="shared" si="1"/>
        <v>E3: Is the object of the patent part of an image-building process?</v>
      </c>
      <c r="B14" s="218"/>
      <c r="C14" s="126"/>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row>
    <row r="15" spans="1:27" ht="14.45">
      <c r="A15" s="217" t="str">
        <f t="shared" si="1"/>
        <v>E4: Is the object of the patent to ensure "freedom to operate" - to ensure the space for your own development activities?</v>
      </c>
      <c r="B15" s="218"/>
      <c r="C15" s="126"/>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row>
    <row r="16" spans="1:27" ht="14.45">
      <c r="A16" s="217" t="str">
        <f t="shared" si="1"/>
        <v>E5: Is the object of the patent to restrict competitive development?</v>
      </c>
      <c r="B16" s="218"/>
      <c r="C16" s="126"/>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row>
    <row r="17" spans="1:27" ht="14.45">
      <c r="A17" s="217" t="str">
        <f t="shared" si="1"/>
        <v>E6: Does the company use the patent for licence or sales agreements?</v>
      </c>
      <c r="B17" s="218"/>
      <c r="C17" s="126"/>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row>
    <row r="18" spans="1:27" ht="14.45">
      <c r="A18" s="217" t="str">
        <f t="shared" si="1"/>
        <v>E7: Does the patent form part of the company's core-technology areas?</v>
      </c>
      <c r="B18" s="218"/>
      <c r="C18" s="126"/>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row>
    <row r="19" spans="1:27" ht="14.45">
      <c r="A19" s="217" t="str">
        <f t="shared" si="1"/>
        <v>E8: Is there alignment between the patent and the company's business strategy?</v>
      </c>
      <c r="B19" s="218"/>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row>
    <row r="20" spans="1:27" ht="14.25" customHeight="1"/>
    <row r="21" spans="1:27" ht="14.25" customHeight="1">
      <c r="A21" s="17" t="s">
        <v>479</v>
      </c>
      <c r="B21" s="17" t="s">
        <v>6</v>
      </c>
      <c r="C21" s="16" t="s">
        <v>480</v>
      </c>
      <c r="D21" s="16" t="s">
        <v>481</v>
      </c>
      <c r="E21" s="16" t="s">
        <v>482</v>
      </c>
      <c r="F21" s="16" t="s">
        <v>483</v>
      </c>
      <c r="G21" s="16" t="s">
        <v>484</v>
      </c>
      <c r="H21" s="16" t="s">
        <v>485</v>
      </c>
      <c r="I21" s="16" t="s">
        <v>559</v>
      </c>
    </row>
    <row r="22" spans="1:27" ht="14.25" customHeight="1">
      <c r="A22" s="19" t="s">
        <v>352</v>
      </c>
      <c r="B22" s="23" t="s">
        <v>353</v>
      </c>
      <c r="C22" s="198" t="s">
        <v>355</v>
      </c>
      <c r="D22" s="189" t="s">
        <v>356</v>
      </c>
      <c r="E22" s="194" t="s">
        <v>357</v>
      </c>
      <c r="F22" s="191" t="s">
        <v>358</v>
      </c>
      <c r="G22" s="52" t="s">
        <v>359</v>
      </c>
      <c r="H22" s="139" t="s">
        <v>488</v>
      </c>
      <c r="I22" s="135" t="s">
        <v>488</v>
      </c>
    </row>
    <row r="23" spans="1:27" ht="14.25" customHeight="1">
      <c r="A23" s="19" t="s">
        <v>362</v>
      </c>
      <c r="B23" s="23" t="s">
        <v>363</v>
      </c>
      <c r="C23" s="198" t="s">
        <v>355</v>
      </c>
      <c r="D23" s="189" t="s">
        <v>356</v>
      </c>
      <c r="E23" s="194" t="s">
        <v>357</v>
      </c>
      <c r="F23" s="191" t="s">
        <v>358</v>
      </c>
      <c r="G23" s="52" t="s">
        <v>359</v>
      </c>
      <c r="H23" s="140" t="s">
        <v>488</v>
      </c>
      <c r="I23" s="135" t="s">
        <v>488</v>
      </c>
    </row>
    <row r="24" spans="1:27" ht="14.25" customHeight="1">
      <c r="A24" s="19" t="s">
        <v>367</v>
      </c>
      <c r="B24" s="23" t="s">
        <v>368</v>
      </c>
      <c r="C24" s="198" t="s">
        <v>355</v>
      </c>
      <c r="D24" s="189" t="s">
        <v>356</v>
      </c>
      <c r="E24" s="194" t="s">
        <v>357</v>
      </c>
      <c r="F24" s="191" t="s">
        <v>358</v>
      </c>
      <c r="G24" s="52" t="s">
        <v>359</v>
      </c>
      <c r="H24" s="140" t="s">
        <v>488</v>
      </c>
      <c r="I24" s="135" t="s">
        <v>488</v>
      </c>
    </row>
    <row r="25" spans="1:27" ht="14.25" customHeight="1">
      <c r="A25" s="19" t="s">
        <v>372</v>
      </c>
      <c r="B25" s="23" t="s">
        <v>373</v>
      </c>
      <c r="C25" s="198" t="s">
        <v>355</v>
      </c>
      <c r="D25" s="189" t="s">
        <v>356</v>
      </c>
      <c r="E25" s="194" t="s">
        <v>357</v>
      </c>
      <c r="F25" s="191" t="s">
        <v>358</v>
      </c>
      <c r="G25" s="52" t="s">
        <v>359</v>
      </c>
      <c r="H25" s="140" t="s">
        <v>488</v>
      </c>
      <c r="I25" s="135" t="s">
        <v>488</v>
      </c>
    </row>
    <row r="26" spans="1:27" ht="14.25" customHeight="1">
      <c r="A26" s="19" t="s">
        <v>377</v>
      </c>
      <c r="B26" s="23" t="s">
        <v>378</v>
      </c>
      <c r="C26" s="198" t="s">
        <v>355</v>
      </c>
      <c r="D26" s="189" t="s">
        <v>356</v>
      </c>
      <c r="E26" s="194" t="s">
        <v>357</v>
      </c>
      <c r="F26" s="191" t="s">
        <v>358</v>
      </c>
      <c r="G26" s="52" t="s">
        <v>359</v>
      </c>
      <c r="H26" s="140" t="s">
        <v>488</v>
      </c>
      <c r="I26" s="135" t="s">
        <v>488</v>
      </c>
    </row>
    <row r="27" spans="1:27" ht="14.25" customHeight="1">
      <c r="A27" s="19" t="s">
        <v>382</v>
      </c>
      <c r="B27" s="23" t="s">
        <v>383</v>
      </c>
      <c r="C27" s="198" t="s">
        <v>355</v>
      </c>
      <c r="D27" s="189" t="s">
        <v>356</v>
      </c>
      <c r="E27" s="194" t="s">
        <v>357</v>
      </c>
      <c r="F27" s="191" t="s">
        <v>358</v>
      </c>
      <c r="G27" s="52" t="s">
        <v>359</v>
      </c>
      <c r="H27" s="140" t="s">
        <v>488</v>
      </c>
      <c r="I27" s="135" t="s">
        <v>488</v>
      </c>
    </row>
    <row r="28" spans="1:27" ht="14.25" customHeight="1">
      <c r="A28" s="19" t="s">
        <v>387</v>
      </c>
      <c r="B28" s="23" t="s">
        <v>388</v>
      </c>
      <c r="C28" s="198" t="s">
        <v>355</v>
      </c>
      <c r="D28" s="189" t="s">
        <v>356</v>
      </c>
      <c r="E28" s="194" t="s">
        <v>357</v>
      </c>
      <c r="F28" s="191" t="s">
        <v>358</v>
      </c>
      <c r="G28" s="52" t="s">
        <v>359</v>
      </c>
      <c r="H28" s="140" t="s">
        <v>488</v>
      </c>
      <c r="I28" s="135" t="s">
        <v>488</v>
      </c>
    </row>
    <row r="29" spans="1:27" ht="14.25" customHeight="1">
      <c r="A29" s="19" t="s">
        <v>392</v>
      </c>
      <c r="B29" s="23" t="s">
        <v>393</v>
      </c>
      <c r="C29" s="198" t="s">
        <v>355</v>
      </c>
      <c r="D29" s="189" t="s">
        <v>356</v>
      </c>
      <c r="E29" s="194" t="s">
        <v>357</v>
      </c>
      <c r="F29" s="191" t="s">
        <v>358</v>
      </c>
      <c r="G29" s="52" t="s">
        <v>359</v>
      </c>
      <c r="H29" s="140" t="s">
        <v>488</v>
      </c>
      <c r="I29" s="135" t="s">
        <v>488</v>
      </c>
    </row>
    <row r="30" spans="1:27" ht="14.25" customHeight="1" thickBot="1"/>
    <row r="31" spans="1:27" ht="14.25" customHeight="1" thickBot="1">
      <c r="A31" s="186" t="s">
        <v>489</v>
      </c>
      <c r="B31" s="186"/>
      <c r="C31" s="98"/>
      <c r="D31" s="97"/>
      <c r="E31" s="97"/>
      <c r="F31" s="97"/>
      <c r="G31" s="97"/>
      <c r="H31" s="97"/>
      <c r="I31" s="97"/>
      <c r="J31" s="97"/>
      <c r="K31" s="97"/>
      <c r="L31" s="97"/>
      <c r="M31" s="97"/>
      <c r="N31" s="97"/>
      <c r="O31" s="97"/>
      <c r="P31" s="97"/>
      <c r="Q31" s="97"/>
      <c r="R31" s="97"/>
      <c r="S31" s="97"/>
      <c r="T31" s="97"/>
      <c r="U31" s="97"/>
      <c r="V31" s="97"/>
      <c r="W31" s="97"/>
      <c r="X31" s="97"/>
      <c r="Y31" s="97"/>
      <c r="Z31" s="97"/>
      <c r="AA31" s="97"/>
    </row>
    <row r="32" spans="1:27" ht="14.25" customHeight="1"/>
    <row r="33" spans="1:2" ht="14.25" customHeight="1">
      <c r="A33" s="176" t="s">
        <v>490</v>
      </c>
    </row>
    <row r="34" spans="1:2" ht="14.25" customHeight="1"/>
    <row r="35" spans="1:2" ht="14.25" customHeight="1">
      <c r="A35" s="129" t="s">
        <v>491</v>
      </c>
      <c r="B35" s="130" t="s">
        <v>560</v>
      </c>
    </row>
    <row r="36" spans="1:2" ht="14.25" customHeight="1">
      <c r="A36" s="131" t="s">
        <v>514</v>
      </c>
      <c r="B36" s="132" t="s">
        <v>561</v>
      </c>
    </row>
    <row r="37" spans="1:2" ht="14.25" customHeight="1"/>
    <row r="38" spans="1:2" ht="14.25" customHeight="1"/>
    <row r="39" spans="1:2" ht="14.25" customHeight="1"/>
    <row r="40" spans="1:2" ht="14.25" customHeight="1"/>
    <row r="41" spans="1:2" ht="14.25" customHeight="1"/>
    <row r="42" spans="1:2" ht="14.25" customHeight="1"/>
    <row r="43" spans="1:2" ht="14.25" customHeight="1"/>
    <row r="44" spans="1:2" ht="14.25" customHeight="1"/>
    <row r="45" spans="1:2" ht="14.25" customHeight="1"/>
    <row r="46" spans="1:2" ht="14.25" customHeight="1"/>
    <row r="47" spans="1:2" ht="14.25" customHeight="1"/>
    <row r="48" spans="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x++62vf9z93xDn+41FJ4DCkDYh4eQitj3Vm3Te6SnHm9QyOtWYvUc+5oJdqJXb8BWaa1tStRQWifqQIdvnwa2Q==" saltValue="akkBMgBvI/WuvTZw+cwbpg==" spinCount="100000" sheet="1" formatCells="0" formatColumns="0" formatRows="0"/>
  <protectedRanges>
    <protectedRange sqref="C31:AA31" name="date"/>
    <protectedRange sqref="A22:G29" name="Adaptation"/>
    <protectedRange sqref="C12:AA19" name="Comments"/>
  </protectedRanges>
  <mergeCells count="9">
    <mergeCell ref="A18:B18"/>
    <mergeCell ref="A19:B19"/>
    <mergeCell ref="A11:B11"/>
    <mergeCell ref="A12:B12"/>
    <mergeCell ref="A13:B13"/>
    <mergeCell ref="A14:B14"/>
    <mergeCell ref="A15:B15"/>
    <mergeCell ref="A16:B16"/>
    <mergeCell ref="A17:B17"/>
  </mergeCells>
  <conditionalFormatting sqref="A2:B10">
    <cfRule type="containsText" dxfId="109" priority="45" operator="containsText" text="(ADAPTED)">
      <formula>NOT(ISERROR(SEARCH("(ADAPTED)",A2)))</formula>
    </cfRule>
  </conditionalFormatting>
  <conditionalFormatting sqref="B22:B29">
    <cfRule type="containsText" dxfId="108" priority="37" operator="containsText" text="(ADAPTED)">
      <formula>NOT(ISERROR(SEARCH("(ADAPTED)",B22)))</formula>
    </cfRule>
  </conditionalFormatting>
  <conditionalFormatting sqref="A11:B19">
    <cfRule type="containsText" dxfId="107" priority="1" operator="containsText" text="(ADAPTED)">
      <formula>NOT(ISERROR(SEARCH("(ADAPTED)",A11)))</formula>
    </cfRule>
  </conditionalFormatting>
  <dataValidations xWindow="1519" yWindow="379" count="2">
    <dataValidation type="list" allowBlank="1" showInputMessage="1" showErrorMessage="1" promptTitle="Risk factor" prompt="Please select whether this assessment factor is a risk factor or not" sqref="H22:H29" xr:uid="{F20FAD7B-0D12-4399-9F8C-E487FAF47A67}">
      <formula1>"yes,no"</formula1>
    </dataValidation>
    <dataValidation type="list" allowBlank="1" showInputMessage="1" showErrorMessage="1" promptTitle="Opportunity factor" prompt="Please select whether this assessment factor is an opportunity factor or not" sqref="I22:I29" xr:uid="{1A745E09-D73B-4139-A66D-DA23F8E4D3C8}">
      <formula1>"yes,no"</formula1>
    </dataValidation>
  </dataValidations>
  <hyperlinks>
    <hyperlink ref="A35" location="'Financial results'!A1" display="Next category" xr:uid="{2ECF8765-D604-485E-9745-8B9CDC8048FE}"/>
    <hyperlink ref="B35" location="'Financial Results'!A1" display="-&gt; Financial Results" xr:uid="{482ABEEB-8D1F-4A92-8169-355307F9763E}"/>
    <hyperlink ref="A36" location="'D. Finance'!A1" display="Previous category" xr:uid="{BB02FAA2-C352-4D79-ACF7-F6C27F290C89}"/>
    <hyperlink ref="B36" location="'D. Finance'!A1" display="&lt;- D. Finance" xr:uid="{B587208F-65BB-4273-AA84-EEE59CF21A45}"/>
  </hyperlinks>
  <pageMargins left="0.70866141732283472" right="0.70866141732283472" top="0.74803149606299213" bottom="0.74803149606299213" header="0" footer="0"/>
  <pageSetup paperSize="9" scale="95"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00000000-000E-0000-0600-000001000000}">
            <xm:f>Points!C52=5</xm:f>
            <x14:dxf>
              <font>
                <color rgb="FFFFFFFF"/>
              </font>
              <fill>
                <patternFill>
                  <bgColor theme="5" tint="-0.24994659260841701"/>
                </patternFill>
              </fill>
            </x14:dxf>
          </x14:cfRule>
          <x14:cfRule type="expression" priority="5" id="{00000000-000E-0000-0600-000002000000}">
            <xm:f>Points!C52=4</xm:f>
            <x14:dxf>
              <fill>
                <patternFill>
                  <bgColor theme="5" tint="0.39994506668294322"/>
                </patternFill>
              </fill>
            </x14:dxf>
          </x14:cfRule>
          <x14:cfRule type="expression" priority="6" id="{00000000-000E-0000-0600-000003000000}">
            <xm:f>Points!C52=3</xm:f>
            <x14:dxf>
              <fill>
                <patternFill>
                  <bgColor theme="5" tint="0.59996337778862885"/>
                </patternFill>
              </fill>
            </x14:dxf>
          </x14:cfRule>
          <x14:cfRule type="expression" priority="7" id="{00000000-000E-0000-0600-000004000000}">
            <xm:f>Points!C52=2</xm:f>
            <x14:dxf>
              <fill>
                <patternFill>
                  <bgColor theme="5" tint="0.79998168889431442"/>
                </patternFill>
              </fill>
            </x14:dxf>
          </x14:cfRule>
          <x14:cfRule type="expression" priority="8" id="{00000000-000E-0000-0600-000005000000}">
            <xm:f>Points!C52=1</xm:f>
            <x14:dxf>
              <fill>
                <patternFill patternType="none">
                  <bgColor auto="1"/>
                </patternFill>
              </fill>
            </x14:dxf>
          </x14:cfRule>
          <xm:sqref>C2:AA9</xm:sqref>
        </x14:conditionalFormatting>
        <x14:conditionalFormatting xmlns:xm="http://schemas.microsoft.com/office/excel/2006/main">
          <x14:cfRule type="expression" priority="44" id="{56F7FA30-80A1-4517-B27C-9D09F779758E}">
            <xm:f>'Original questions and answers'!AE34=1</xm:f>
            <x14:dxf>
              <fill>
                <patternFill>
                  <bgColor theme="6" tint="0.59996337778862885"/>
                </patternFill>
              </fill>
            </x14:dxf>
          </x14:cfRule>
          <xm:sqref>A22:B29</xm:sqref>
        </x14:conditionalFormatting>
        <x14:conditionalFormatting xmlns:xm="http://schemas.microsoft.com/office/excel/2006/main">
          <x14:cfRule type="containsText" priority="9" operator="containsText" id="{120028FC-E3E1-47DC-B20C-F0F6A12062C7}">
            <xm:f>NOT(ISERROR(SEARCH("Select answer",C2)))</xm:f>
            <xm:f>"Select answer"</xm:f>
            <x14:dxf>
              <font>
                <color theme="3" tint="0.39994506668294322"/>
              </font>
              <fill>
                <patternFill patternType="solid">
                  <bgColor theme="0" tint="0.79998168889431442"/>
                </patternFill>
              </fill>
            </x14:dxf>
          </x14:cfRule>
          <xm:sqref>C2:AA9</xm:sqref>
        </x14:conditionalFormatting>
        <x14:conditionalFormatting xmlns:xm="http://schemas.microsoft.com/office/excel/2006/main">
          <x14:cfRule type="expression" priority="3" id="{510AFA1C-1ABE-4836-85F0-F73297B02AA3}">
            <xm:f>'Original questions and answers'!AG34=1</xm:f>
            <x14:dxf>
              <font>
                <b val="0"/>
                <i/>
              </font>
            </x14:dxf>
          </x14:cfRule>
          <xm:sqref>C22:G29</xm:sqref>
        </x14:conditionalFormatting>
        <x14:conditionalFormatting xmlns:xm="http://schemas.microsoft.com/office/excel/2006/main">
          <x14:cfRule type="expression" priority="2" id="{8234290E-E293-43BE-9A40-45F3B9C2820A}">
            <xm:f>'Original questions and answers'!AM34=1</xm:f>
            <x14:dxf>
              <fill>
                <patternFill>
                  <bgColor theme="6" tint="0.59996337778862885"/>
                </patternFill>
              </fill>
            </x14:dxf>
          </x14:cfRule>
          <xm:sqref>H22:I29</xm:sqref>
        </x14:conditionalFormatting>
      </x14:conditionalFormattings>
    </ext>
    <ext xmlns:x14="http://schemas.microsoft.com/office/spreadsheetml/2009/9/main" uri="{CCE6A557-97BC-4b89-ADB6-D9C93CAAB3DF}">
      <x14:dataValidations xmlns:xm="http://schemas.microsoft.com/office/excel/2006/main" xWindow="1519" yWindow="379" count="2">
        <x14:dataValidation type="list" showErrorMessage="1" xr:uid="{00000000-0002-0000-0700-000000000000}">
          <x14:formula1>
            <xm:f>'Adapted questions and answers'!$I34:$N34</xm:f>
          </x14:formula1>
          <xm:sqref>C2:D9 E3:E9 F2:AA9</xm:sqref>
        </x14:dataValidation>
        <x14:dataValidation type="list" showInputMessage="1" showErrorMessage="1" prompt="Please select the best matching answer" xr:uid="{6FA9A7C7-CFB3-4D11-8417-34D72F63BA5E}">
          <x14:formula1>
            <xm:f>'Adapted questions and answers'!$I34:$N34</xm:f>
          </x14:formula1>
          <xm:sqref>E2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5B4B-CD82-4ED3-92F1-CE444B42A337}">
  <sheetPr codeName="Sheet13">
    <tabColor theme="9"/>
    <pageSetUpPr fitToPage="1"/>
  </sheetPr>
  <dimension ref="A2:AA290"/>
  <sheetViews>
    <sheetView zoomScale="80" zoomScaleNormal="80" workbookViewId="0">
      <selection activeCell="C31" sqref="C31"/>
    </sheetView>
  </sheetViews>
  <sheetFormatPr defaultColWidth="8.85546875" defaultRowHeight="14.45"/>
  <cols>
    <col min="1" max="1" width="105.85546875" style="72" bestFit="1" customWidth="1"/>
    <col min="2" max="2" width="30.140625" style="72" bestFit="1" customWidth="1"/>
    <col min="3" max="3" width="19.28515625" style="72" bestFit="1" customWidth="1"/>
    <col min="4" max="4" width="19.85546875" style="72" bestFit="1" customWidth="1"/>
    <col min="5" max="5" width="11" style="72" bestFit="1" customWidth="1"/>
    <col min="6" max="12" width="9" style="72" bestFit="1" customWidth="1"/>
    <col min="13" max="13" width="9.42578125" style="72" bestFit="1" customWidth="1"/>
    <col min="14" max="14" width="9.28515625" style="72" bestFit="1" customWidth="1"/>
    <col min="15" max="27" width="9" style="72" bestFit="1" customWidth="1"/>
    <col min="28" max="16384" width="8.85546875" style="72"/>
  </cols>
  <sheetData>
    <row r="2" spans="1:27">
      <c r="A2" s="81" t="s">
        <v>562</v>
      </c>
      <c r="C2" s="82" t="str">
        <f>'A. Legal status'!C$1</f>
        <v>Patent 1</v>
      </c>
      <c r="D2" s="82" t="str">
        <f>'A. Legal status'!D$1</f>
        <v>Patent 2</v>
      </c>
      <c r="E2" s="82" t="str">
        <f>'A. Legal status'!E$1</f>
        <v>Patent 3</v>
      </c>
      <c r="F2" s="82" t="str">
        <f>'A. Legal status'!F$1</f>
        <v>Patent 4</v>
      </c>
      <c r="G2" s="82" t="str">
        <f>'A. Legal status'!G$1</f>
        <v>Patent 5</v>
      </c>
      <c r="H2" s="82" t="str">
        <f>'A. Legal status'!H$1</f>
        <v>Patent 6</v>
      </c>
      <c r="I2" s="82" t="str">
        <f>'A. Legal status'!I$1</f>
        <v>Patent 7</v>
      </c>
      <c r="J2" s="82" t="str">
        <f>'A. Legal status'!J$1</f>
        <v>Patent 8</v>
      </c>
      <c r="K2" s="82" t="str">
        <f>'A. Legal status'!K$1</f>
        <v>Patent 9</v>
      </c>
      <c r="L2" s="82" t="str">
        <f>'A. Legal status'!L$1</f>
        <v>Patent 10</v>
      </c>
      <c r="M2" s="82" t="str">
        <f>'A. Legal status'!M$1</f>
        <v>Patent 11</v>
      </c>
      <c r="N2" s="82" t="str">
        <f>'A. Legal status'!N$1</f>
        <v>Patent 12</v>
      </c>
      <c r="O2" s="82" t="str">
        <f>'A. Legal status'!O$1</f>
        <v>Patent 13</v>
      </c>
      <c r="P2" s="82" t="str">
        <f>'A. Legal status'!P$1</f>
        <v>Patent 14</v>
      </c>
      <c r="Q2" s="82" t="str">
        <f>'A. Legal status'!Q$1</f>
        <v>Patent 15</v>
      </c>
      <c r="R2" s="82" t="str">
        <f>'A. Legal status'!R$1</f>
        <v>Patent 16</v>
      </c>
      <c r="S2" s="82" t="str">
        <f>'A. Legal status'!S$1</f>
        <v>Patent 17</v>
      </c>
      <c r="T2" s="82" t="str">
        <f>'A. Legal status'!T$1</f>
        <v>Patent 18</v>
      </c>
      <c r="U2" s="82" t="str">
        <f>'A. Legal status'!U$1</f>
        <v>Patent 19</v>
      </c>
      <c r="V2" s="82" t="str">
        <f>'A. Legal status'!V$1</f>
        <v>Patent 20</v>
      </c>
      <c r="W2" s="82" t="str">
        <f>'A. Legal status'!W$1</f>
        <v>Patent 21</v>
      </c>
      <c r="X2" s="82" t="str">
        <f>'A. Legal status'!X$1</f>
        <v>Patent 22</v>
      </c>
      <c r="Y2" s="82" t="str">
        <f>'A. Legal status'!Y$1</f>
        <v>Patent 23</v>
      </c>
      <c r="Z2" s="82" t="str">
        <f>'A. Legal status'!Z$1</f>
        <v>Patent 24</v>
      </c>
      <c r="AA2" s="82" t="str">
        <f>'A. Legal status'!AA$1</f>
        <v>Patent 25</v>
      </c>
    </row>
    <row r="3" spans="1:27">
      <c r="A3" s="80" t="str">
        <f>'B. Technology'!A6</f>
        <v>B5: How  much  time is required before the patented technology can be commercially worked?</v>
      </c>
      <c r="C3" s="83">
        <f>IF(ISBLANK('B. Technology'!C$6),"",'B. Technology'!C$6)</f>
        <v>2.5</v>
      </c>
      <c r="D3" s="83">
        <f>IF(ISBLANK('B. Technology'!D$6),"",'B. Technology'!D$6)</f>
        <v>0</v>
      </c>
      <c r="E3" s="83" t="str">
        <f>IF(ISBLANK('B. Technology'!E$6),"",'B. Technology'!E$6)</f>
        <v/>
      </c>
      <c r="F3" s="83" t="str">
        <f>IF(ISBLANK('B. Technology'!F$6),"",'B. Technology'!F$6)</f>
        <v/>
      </c>
      <c r="G3" s="83" t="str">
        <f>IF(ISBLANK('B. Technology'!G$6),"",'B. Technology'!G$6)</f>
        <v/>
      </c>
      <c r="H3" s="83" t="str">
        <f>IF(ISBLANK('B. Technology'!H$6),"",'B. Technology'!H$6)</f>
        <v/>
      </c>
      <c r="I3" s="83" t="str">
        <f>IF(ISBLANK('B. Technology'!I$6),"",'B. Technology'!I$6)</f>
        <v/>
      </c>
      <c r="J3" s="83" t="str">
        <f>IF(ISBLANK('B. Technology'!J$6),"",'B. Technology'!J$6)</f>
        <v/>
      </c>
      <c r="K3" s="83" t="str">
        <f>IF(ISBLANK('B. Technology'!K$6),"",'B. Technology'!K$6)</f>
        <v/>
      </c>
      <c r="L3" s="83" t="str">
        <f>IF(ISBLANK('B. Technology'!L$6),"",'B. Technology'!L$6)</f>
        <v/>
      </c>
      <c r="M3" s="83" t="str">
        <f>IF(ISBLANK('B. Technology'!M$6),"",'B. Technology'!M$6)</f>
        <v/>
      </c>
      <c r="N3" s="83" t="str">
        <f>IF(ISBLANK('B. Technology'!N$6),"",'B. Technology'!N$6)</f>
        <v/>
      </c>
      <c r="O3" s="83" t="str">
        <f>IF(ISBLANK('B. Technology'!O$6),"",'B. Technology'!O$6)</f>
        <v/>
      </c>
      <c r="P3" s="83" t="str">
        <f>IF(ISBLANK('B. Technology'!P$6),"",'B. Technology'!P$6)</f>
        <v/>
      </c>
      <c r="Q3" s="83" t="str">
        <f>IF(ISBLANK('B. Technology'!Q$6),"",'B. Technology'!Q$6)</f>
        <v/>
      </c>
      <c r="R3" s="83" t="str">
        <f>IF(ISBLANK('B. Technology'!R$6),"",'B. Technology'!R$6)</f>
        <v/>
      </c>
      <c r="S3" s="83" t="str">
        <f>IF(ISBLANK('B. Technology'!S$6),"",'B. Technology'!S$6)</f>
        <v/>
      </c>
      <c r="T3" s="83" t="str">
        <f>IF(ISBLANK('B. Technology'!T$6),"",'B. Technology'!T$6)</f>
        <v/>
      </c>
      <c r="U3" s="83" t="str">
        <f>IF(ISBLANK('B. Technology'!U$6),"",'B. Technology'!U$6)</f>
        <v/>
      </c>
      <c r="V3" s="83" t="str">
        <f>IF(ISBLANK('B. Technology'!V$6),"",'B. Technology'!V$6)</f>
        <v/>
      </c>
      <c r="W3" s="83" t="str">
        <f>IF(ISBLANK('B. Technology'!W$6),"",'B. Technology'!W$6)</f>
        <v/>
      </c>
      <c r="X3" s="83" t="str">
        <f>IF(ISBLANK('B. Technology'!X$6),"",'B. Technology'!X$6)</f>
        <v/>
      </c>
      <c r="Y3" s="83" t="str">
        <f>IF(ISBLANK('B. Technology'!Y$6),"",'B. Technology'!Y$6)</f>
        <v/>
      </c>
      <c r="Z3" s="83" t="str">
        <f>IF(ISBLANK('B. Technology'!Z$6),"",'B. Technology'!Z$6)</f>
        <v/>
      </c>
      <c r="AA3" s="83" t="str">
        <f>IF(ISBLANK('B. Technology'!AA$6),"",'B. Technology'!AA$6)</f>
        <v/>
      </c>
    </row>
    <row r="4" spans="1:27">
      <c r="A4" s="80" t="str">
        <f>'C. Market conditions'!A3</f>
        <v>C2: What is the market growth in the business area where the patented technology is utilised?</v>
      </c>
      <c r="C4" s="102">
        <f>IF(ISBLANK('C. Market conditions'!C$3),"",'C. Market conditions'!C$3)</f>
        <v>0.15</v>
      </c>
      <c r="D4" s="84">
        <f>IF(ISBLANK('C. Market conditions'!D$3),"",'C. Market conditions'!D$3)</f>
        <v>2.5000000000000001E-2</v>
      </c>
      <c r="E4" s="84" t="str">
        <f>IF(ISBLANK('C. Market conditions'!E$3),"",'C. Market conditions'!E$3)</f>
        <v/>
      </c>
      <c r="F4" s="84" t="str">
        <f>IF(ISBLANK('C. Market conditions'!F$3),"",'C. Market conditions'!F$3)</f>
        <v/>
      </c>
      <c r="G4" s="84" t="str">
        <f>IF(ISBLANK('C. Market conditions'!G$3),"",'C. Market conditions'!G$3)</f>
        <v/>
      </c>
      <c r="H4" s="84" t="str">
        <f>IF(ISBLANK('C. Market conditions'!H$3),"",'C. Market conditions'!H$3)</f>
        <v/>
      </c>
      <c r="I4" s="84" t="str">
        <f>IF(ISBLANK('C. Market conditions'!I$3),"",'C. Market conditions'!I$3)</f>
        <v/>
      </c>
      <c r="J4" s="84" t="str">
        <f>IF(ISBLANK('C. Market conditions'!J$3),"",'C. Market conditions'!J$3)</f>
        <v/>
      </c>
      <c r="K4" s="84" t="str">
        <f>IF(ISBLANK('C. Market conditions'!K$3),"",'C. Market conditions'!K$3)</f>
        <v/>
      </c>
      <c r="L4" s="84" t="str">
        <f>IF(ISBLANK('C. Market conditions'!L$3),"",'C. Market conditions'!L$3)</f>
        <v/>
      </c>
      <c r="M4" s="84" t="str">
        <f>IF(ISBLANK('C. Market conditions'!M$3),"",'C. Market conditions'!M$3)</f>
        <v/>
      </c>
      <c r="N4" s="84" t="str">
        <f>IF(ISBLANK('C. Market conditions'!N$3),"",'C. Market conditions'!N$3)</f>
        <v/>
      </c>
      <c r="O4" s="84" t="str">
        <f>IF(ISBLANK('C. Market conditions'!O$3),"",'C. Market conditions'!O$3)</f>
        <v/>
      </c>
      <c r="P4" s="84" t="str">
        <f>IF(ISBLANK('C. Market conditions'!P$3),"",'C. Market conditions'!P$3)</f>
        <v/>
      </c>
      <c r="Q4" s="84" t="str">
        <f>IF(ISBLANK('C. Market conditions'!Q$3),"",'C. Market conditions'!Q$3)</f>
        <v/>
      </c>
      <c r="R4" s="84" t="str">
        <f>IF(ISBLANK('C. Market conditions'!R$3),"",'C. Market conditions'!R$3)</f>
        <v/>
      </c>
      <c r="S4" s="84" t="str">
        <f>IF(ISBLANK('C. Market conditions'!S$3),"",'C. Market conditions'!S$3)</f>
        <v/>
      </c>
      <c r="T4" s="84" t="str">
        <f>IF(ISBLANK('C. Market conditions'!T$3),"",'C. Market conditions'!T$3)</f>
        <v/>
      </c>
      <c r="U4" s="84" t="str">
        <f>IF(ISBLANK('C. Market conditions'!U$3),"",'C. Market conditions'!U$3)</f>
        <v/>
      </c>
      <c r="V4" s="84" t="str">
        <f>IF(ISBLANK('C. Market conditions'!V$3),"",'C. Market conditions'!V$3)</f>
        <v/>
      </c>
      <c r="W4" s="84" t="str">
        <f>IF(ISBLANK('C. Market conditions'!W$3),"",'C. Market conditions'!W$3)</f>
        <v/>
      </c>
      <c r="X4" s="84" t="str">
        <f>IF(ISBLANK('C. Market conditions'!X$3),"",'C. Market conditions'!X$3)</f>
        <v/>
      </c>
      <c r="Y4" s="84" t="str">
        <f>IF(ISBLANK('C. Market conditions'!Y$3),"",'C. Market conditions'!Y$3)</f>
        <v/>
      </c>
      <c r="Z4" s="84" t="str">
        <f>IF(ISBLANK('C. Market conditions'!Z$3),"",'C. Market conditions'!Z$3)</f>
        <v/>
      </c>
      <c r="AA4" s="84" t="str">
        <f>IF(ISBLANK('C. Market conditions'!AA$3),"",'C. Market conditions'!AA$3)</f>
        <v/>
      </c>
    </row>
    <row r="5" spans="1:27">
      <c r="A5" s="80" t="str">
        <f>'C. Market conditions'!A4</f>
        <v>C3: What is the life expectancy of the patented technology in the market?</v>
      </c>
      <c r="C5" s="83">
        <f>IF(ISBLANK('C. Market conditions'!C$4),"",'C. Market conditions'!C$4)</f>
        <v>4</v>
      </c>
      <c r="D5" s="83">
        <f>IF(ISBLANK('C. Market conditions'!D$4),"",'C. Market conditions'!D$4)</f>
        <v>1.5</v>
      </c>
      <c r="E5" s="83" t="str">
        <f>IF(ISBLANK('C. Market conditions'!E$4),"",'C. Market conditions'!E$4)</f>
        <v/>
      </c>
      <c r="F5" s="83" t="str">
        <f>IF(ISBLANK('C. Market conditions'!F$4),"",'C. Market conditions'!F$4)</f>
        <v/>
      </c>
      <c r="G5" s="83" t="str">
        <f>IF(ISBLANK('C. Market conditions'!G$4),"",'C. Market conditions'!G$4)</f>
        <v/>
      </c>
      <c r="H5" s="83" t="str">
        <f>IF(ISBLANK('C. Market conditions'!H$4),"",'C. Market conditions'!H$4)</f>
        <v/>
      </c>
      <c r="I5" s="83" t="str">
        <f>IF(ISBLANK('C. Market conditions'!I$4),"",'C. Market conditions'!I$4)</f>
        <v/>
      </c>
      <c r="J5" s="83" t="str">
        <f>IF(ISBLANK('C. Market conditions'!J$4),"",'C. Market conditions'!J$4)</f>
        <v/>
      </c>
      <c r="K5" s="83" t="str">
        <f>IF(ISBLANK('C. Market conditions'!K$4),"",'C. Market conditions'!K$4)</f>
        <v/>
      </c>
      <c r="L5" s="83" t="str">
        <f>IF(ISBLANK('C. Market conditions'!L$4),"",'C. Market conditions'!L$4)</f>
        <v/>
      </c>
      <c r="M5" s="83" t="str">
        <f>IF(ISBLANK('C. Market conditions'!M$4),"",'C. Market conditions'!M$4)</f>
        <v/>
      </c>
      <c r="N5" s="83" t="str">
        <f>IF(ISBLANK('C. Market conditions'!N$4),"",'C. Market conditions'!N$4)</f>
        <v/>
      </c>
      <c r="O5" s="83" t="str">
        <f>IF(ISBLANK('C. Market conditions'!O$4),"",'C. Market conditions'!O$4)</f>
        <v/>
      </c>
      <c r="P5" s="83" t="str">
        <f>IF(ISBLANK('C. Market conditions'!P$4),"",'C. Market conditions'!P$4)</f>
        <v/>
      </c>
      <c r="Q5" s="83" t="str">
        <f>IF(ISBLANK('C. Market conditions'!Q$4),"",'C. Market conditions'!Q$4)</f>
        <v/>
      </c>
      <c r="R5" s="83" t="str">
        <f>IF(ISBLANK('C. Market conditions'!R$4),"",'C. Market conditions'!R$4)</f>
        <v/>
      </c>
      <c r="S5" s="83" t="str">
        <f>IF(ISBLANK('C. Market conditions'!S$4),"",'C. Market conditions'!S$4)</f>
        <v/>
      </c>
      <c r="T5" s="83" t="str">
        <f>IF(ISBLANK('C. Market conditions'!T$4),"",'C. Market conditions'!T$4)</f>
        <v/>
      </c>
      <c r="U5" s="83" t="str">
        <f>IF(ISBLANK('C. Market conditions'!U$4),"",'C. Market conditions'!U$4)</f>
        <v/>
      </c>
      <c r="V5" s="83" t="str">
        <f>IF(ISBLANK('C. Market conditions'!V$4),"",'C. Market conditions'!V$4)</f>
        <v/>
      </c>
      <c r="W5" s="83" t="str">
        <f>IF(ISBLANK('C. Market conditions'!W$4),"",'C. Market conditions'!W$4)</f>
        <v/>
      </c>
      <c r="X5" s="83" t="str">
        <f>IF(ISBLANK('C. Market conditions'!X$4),"",'C. Market conditions'!X$4)</f>
        <v/>
      </c>
      <c r="Y5" s="83" t="str">
        <f>IF(ISBLANK('C. Market conditions'!Y$4),"",'C. Market conditions'!Y$4)</f>
        <v/>
      </c>
      <c r="Z5" s="83" t="str">
        <f>IF(ISBLANK('C. Market conditions'!Z$4),"",'C. Market conditions'!Z$4)</f>
        <v/>
      </c>
      <c r="AA5" s="83" t="str">
        <f>IF(ISBLANK('C. Market conditions'!AA$4),"",'C. Market conditions'!AA$4)</f>
        <v/>
      </c>
    </row>
    <row r="6" spans="1:27">
      <c r="A6" s="80" t="str">
        <f>'C. Market conditions'!A7</f>
        <v>C6: What is the potential extra turnover to be obtained within the business area when utilising the patented technology?</v>
      </c>
      <c r="C6" s="102">
        <f>IF(ISBLANK('C. Market conditions'!C$7),"",'C. Market conditions'!C$7)</f>
        <v>0.06</v>
      </c>
      <c r="D6" s="84">
        <f>IF(ISBLANK('C. Market conditions'!D$7),"",'C. Market conditions'!D$7)</f>
        <v>0.06</v>
      </c>
      <c r="E6" s="84" t="str">
        <f>IF(ISBLANK('C. Market conditions'!E$7),"",'C. Market conditions'!E$7)</f>
        <v/>
      </c>
      <c r="F6" s="84" t="str">
        <f>IF(ISBLANK('C. Market conditions'!F$7),"",'C. Market conditions'!F$7)</f>
        <v/>
      </c>
      <c r="G6" s="84" t="str">
        <f>IF(ISBLANK('C. Market conditions'!G$7),"",'C. Market conditions'!G$7)</f>
        <v/>
      </c>
      <c r="H6" s="84" t="str">
        <f>IF(ISBLANK('C. Market conditions'!H$7),"",'C. Market conditions'!H$7)</f>
        <v/>
      </c>
      <c r="I6" s="84" t="str">
        <f>IF(ISBLANK('C. Market conditions'!I$7),"",'C. Market conditions'!I$7)</f>
        <v/>
      </c>
      <c r="J6" s="84" t="str">
        <f>IF(ISBLANK('C. Market conditions'!J$7),"",'C. Market conditions'!J$7)</f>
        <v/>
      </c>
      <c r="K6" s="84" t="str">
        <f>IF(ISBLANK('C. Market conditions'!K$7),"",'C. Market conditions'!K$7)</f>
        <v/>
      </c>
      <c r="L6" s="84" t="str">
        <f>IF(ISBLANK('C. Market conditions'!L$7),"",'C. Market conditions'!L$7)</f>
        <v/>
      </c>
      <c r="M6" s="84" t="str">
        <f>IF(ISBLANK('C. Market conditions'!M$7),"",'C. Market conditions'!M$7)</f>
        <v/>
      </c>
      <c r="N6" s="84" t="str">
        <f>IF(ISBLANK('C. Market conditions'!N$7),"",'C. Market conditions'!N$7)</f>
        <v/>
      </c>
      <c r="O6" s="84" t="str">
        <f>IF(ISBLANK('C. Market conditions'!O$7),"",'C. Market conditions'!O$7)</f>
        <v/>
      </c>
      <c r="P6" s="84" t="str">
        <f>IF(ISBLANK('C. Market conditions'!P$7),"",'C. Market conditions'!P$7)</f>
        <v/>
      </c>
      <c r="Q6" s="84" t="str">
        <f>IF(ISBLANK('C. Market conditions'!Q$7),"",'C. Market conditions'!Q$7)</f>
        <v/>
      </c>
      <c r="R6" s="84" t="str">
        <f>IF(ISBLANK('C. Market conditions'!R$7),"",'C. Market conditions'!R$7)</f>
        <v/>
      </c>
      <c r="S6" s="84" t="str">
        <f>IF(ISBLANK('C. Market conditions'!S$7),"",'C. Market conditions'!S$7)</f>
        <v/>
      </c>
      <c r="T6" s="84" t="str">
        <f>IF(ISBLANK('C. Market conditions'!T$7),"",'C. Market conditions'!T$7)</f>
        <v/>
      </c>
      <c r="U6" s="84" t="str">
        <f>IF(ISBLANK('C. Market conditions'!U$7),"",'C. Market conditions'!U$7)</f>
        <v/>
      </c>
      <c r="V6" s="84" t="str">
        <f>IF(ISBLANK('C. Market conditions'!V$7),"",'C. Market conditions'!V$7)</f>
        <v/>
      </c>
      <c r="W6" s="84" t="str">
        <f>IF(ISBLANK('C. Market conditions'!W$7),"",'C. Market conditions'!W$7)</f>
        <v/>
      </c>
      <c r="X6" s="84" t="str">
        <f>IF(ISBLANK('C. Market conditions'!X$7),"",'C. Market conditions'!X$7)</f>
        <v/>
      </c>
      <c r="Y6" s="84" t="str">
        <f>IF(ISBLANK('C. Market conditions'!Y$7),"",'C. Market conditions'!Y$7)</f>
        <v/>
      </c>
      <c r="Z6" s="84" t="str">
        <f>IF(ISBLANK('C. Market conditions'!Z$7),"",'C. Market conditions'!Z$7)</f>
        <v/>
      </c>
      <c r="AA6" s="84" t="str">
        <f>IF(ISBLANK('C. Market conditions'!AA$7),"",'C. Market conditions'!AA$7)</f>
        <v/>
      </c>
    </row>
    <row r="7" spans="1:27">
      <c r="A7" s="80" t="str">
        <f>'D. Finance'!A2</f>
        <v>D1: Can the existing business area output in the relevant market be maintained without utilising the patented technology?</v>
      </c>
      <c r="C7" s="102">
        <f>IF(ISBLANK('D. Finance'!C2),"",'D. Finance'!C2)</f>
        <v>0.25</v>
      </c>
      <c r="D7" s="84">
        <f>IF(ISBLANK('D. Finance'!D2),"",'D. Finance'!D2)</f>
        <v>1</v>
      </c>
      <c r="E7" s="84" t="str">
        <f>IF(ISBLANK('D. Finance'!E2),"",'D. Finance'!E2)</f>
        <v/>
      </c>
      <c r="F7" s="84" t="str">
        <f>IF(ISBLANK('D. Finance'!F2),"",'D. Finance'!F2)</f>
        <v/>
      </c>
      <c r="G7" s="84" t="str">
        <f>IF(ISBLANK('D. Finance'!G2),"",'D. Finance'!G2)</f>
        <v/>
      </c>
      <c r="H7" s="84" t="str">
        <f>IF(ISBLANK('D. Finance'!H2),"",'D. Finance'!H2)</f>
        <v/>
      </c>
      <c r="I7" s="84" t="str">
        <f>IF(ISBLANK('D. Finance'!I2),"",'D. Finance'!I2)</f>
        <v/>
      </c>
      <c r="J7" s="84" t="str">
        <f>IF(ISBLANK('D. Finance'!J2),"",'D. Finance'!J2)</f>
        <v/>
      </c>
      <c r="K7" s="84" t="str">
        <f>IF(ISBLANK('D. Finance'!K2),"",'D. Finance'!K2)</f>
        <v/>
      </c>
      <c r="L7" s="84" t="str">
        <f>IF(ISBLANK('D. Finance'!L2),"",'D. Finance'!L2)</f>
        <v/>
      </c>
      <c r="M7" s="84" t="str">
        <f>IF(ISBLANK('D. Finance'!M2),"",'D. Finance'!M2)</f>
        <v/>
      </c>
      <c r="N7" s="84" t="str">
        <f>IF(ISBLANK('D. Finance'!N2),"",'D. Finance'!N2)</f>
        <v/>
      </c>
      <c r="O7" s="84" t="str">
        <f>IF(ISBLANK('D. Finance'!O2),"",'D. Finance'!O2)</f>
        <v/>
      </c>
      <c r="P7" s="84" t="str">
        <f>IF(ISBLANK('D. Finance'!P2),"",'D. Finance'!P2)</f>
        <v/>
      </c>
      <c r="Q7" s="84" t="str">
        <f>IF(ISBLANK('D. Finance'!Q2),"",'D. Finance'!Q2)</f>
        <v/>
      </c>
      <c r="R7" s="84" t="str">
        <f>IF(ISBLANK('D. Finance'!R2),"",'D. Finance'!R2)</f>
        <v/>
      </c>
      <c r="S7" s="84" t="str">
        <f>IF(ISBLANK('D. Finance'!S2),"",'D. Finance'!S2)</f>
        <v/>
      </c>
      <c r="T7" s="84" t="str">
        <f>IF(ISBLANK('D. Finance'!T2),"",'D. Finance'!T2)</f>
        <v/>
      </c>
      <c r="U7" s="84" t="str">
        <f>IF(ISBLANK('D. Finance'!U2),"",'D. Finance'!U2)</f>
        <v/>
      </c>
      <c r="V7" s="84" t="str">
        <f>IF(ISBLANK('D. Finance'!V2),"",'D. Finance'!V2)</f>
        <v/>
      </c>
      <c r="W7" s="84" t="str">
        <f>IF(ISBLANK('D. Finance'!W2),"",'D. Finance'!W2)</f>
        <v/>
      </c>
      <c r="X7" s="84" t="str">
        <f>IF(ISBLANK('D. Finance'!X2),"",'D. Finance'!X2)</f>
        <v/>
      </c>
      <c r="Y7" s="84" t="str">
        <f>IF(ISBLANK('D. Finance'!Y2),"",'D. Finance'!Y2)</f>
        <v/>
      </c>
      <c r="Z7" s="84" t="str">
        <f>IF(ISBLANK('D. Finance'!Z2),"",'D. Finance'!Z2)</f>
        <v/>
      </c>
      <c r="AA7" s="84" t="str">
        <f>IF(ISBLANK('D. Finance'!AA2),"",'D. Finance'!AA2)</f>
        <v/>
      </c>
    </row>
    <row r="8" spans="1:27">
      <c r="A8" s="80" t="str">
        <f>'D. Finance'!A3</f>
        <v>D2: What are the necessary future development costs?</v>
      </c>
      <c r="C8" s="102">
        <f>IF(ISBLANK('D. Finance'!C3),"",'D. Finance'!C3)</f>
        <v>0.15</v>
      </c>
      <c r="D8" s="84">
        <f>IF(ISBLANK('D. Finance'!D3),"",'D. Finance'!D3)</f>
        <v>0.15</v>
      </c>
      <c r="E8" s="84" t="str">
        <f>IF(ISBLANK('D. Finance'!E3),"",'D. Finance'!E3)</f>
        <v/>
      </c>
      <c r="F8" s="84" t="str">
        <f>IF(ISBLANK('D. Finance'!F3),"",'D. Finance'!F3)</f>
        <v/>
      </c>
      <c r="G8" s="84" t="str">
        <f>IF(ISBLANK('D. Finance'!G3),"",'D. Finance'!G3)</f>
        <v/>
      </c>
      <c r="H8" s="84" t="str">
        <f>IF(ISBLANK('D. Finance'!H3),"",'D. Finance'!H3)</f>
        <v/>
      </c>
      <c r="I8" s="84" t="str">
        <f>IF(ISBLANK('D. Finance'!I3),"",'D. Finance'!I3)</f>
        <v/>
      </c>
      <c r="J8" s="84" t="str">
        <f>IF(ISBLANK('D. Finance'!J3),"",'D. Finance'!J3)</f>
        <v/>
      </c>
      <c r="K8" s="84" t="str">
        <f>IF(ISBLANK('D. Finance'!K3),"",'D. Finance'!K3)</f>
        <v/>
      </c>
      <c r="L8" s="84" t="str">
        <f>IF(ISBLANK('D. Finance'!L3),"",'D. Finance'!L3)</f>
        <v/>
      </c>
      <c r="M8" s="84" t="str">
        <f>IF(ISBLANK('D. Finance'!M3),"",'D. Finance'!M3)</f>
        <v/>
      </c>
      <c r="N8" s="84" t="str">
        <f>IF(ISBLANK('D. Finance'!N3),"",'D. Finance'!N3)</f>
        <v/>
      </c>
      <c r="O8" s="84" t="str">
        <f>IF(ISBLANK('D. Finance'!O3),"",'D. Finance'!O3)</f>
        <v/>
      </c>
      <c r="P8" s="84" t="str">
        <f>IF(ISBLANK('D. Finance'!P3),"",'D. Finance'!P3)</f>
        <v/>
      </c>
      <c r="Q8" s="84" t="str">
        <f>IF(ISBLANK('D. Finance'!Q3),"",'D. Finance'!Q3)</f>
        <v/>
      </c>
      <c r="R8" s="84" t="str">
        <f>IF(ISBLANK('D. Finance'!R3),"",'D. Finance'!R3)</f>
        <v/>
      </c>
      <c r="S8" s="84" t="str">
        <f>IF(ISBLANK('D. Finance'!S3),"",'D. Finance'!S3)</f>
        <v/>
      </c>
      <c r="T8" s="84" t="str">
        <f>IF(ISBLANK('D. Finance'!T3),"",'D. Finance'!T3)</f>
        <v/>
      </c>
      <c r="U8" s="84" t="str">
        <f>IF(ISBLANK('D. Finance'!U3),"",'D. Finance'!U3)</f>
        <v/>
      </c>
      <c r="V8" s="84" t="str">
        <f>IF(ISBLANK('D. Finance'!V3),"",'D. Finance'!V3)</f>
        <v/>
      </c>
      <c r="W8" s="84" t="str">
        <f>IF(ISBLANK('D. Finance'!W3),"",'D. Finance'!W3)</f>
        <v/>
      </c>
      <c r="X8" s="84" t="str">
        <f>IF(ISBLANK('D. Finance'!X3),"",'D. Finance'!X3)</f>
        <v/>
      </c>
      <c r="Y8" s="84" t="str">
        <f>IF(ISBLANK('D. Finance'!Y3),"",'D. Finance'!Y3)</f>
        <v/>
      </c>
      <c r="Z8" s="84" t="str">
        <f>IF(ISBLANK('D. Finance'!Z3),"",'D. Finance'!Z3)</f>
        <v/>
      </c>
      <c r="AA8" s="84" t="str">
        <f>IF(ISBLANK('D. Finance'!AA3),"",'D. Finance'!AA3)</f>
        <v/>
      </c>
    </row>
    <row r="9" spans="1:27">
      <c r="A9" s="80" t="str">
        <f>'D. Finance'!A4</f>
        <v>D3: What is the index for cost of production when implementing the patented technology?</v>
      </c>
      <c r="C9" s="102">
        <f>IF(ISBLANK('D. Finance'!C4),"",'D. Finance'!C4)</f>
        <v>1</v>
      </c>
      <c r="D9" s="84">
        <f>IF(ISBLANK('D. Finance'!D4),"",'D. Finance'!D4)</f>
        <v>1</v>
      </c>
      <c r="E9" s="84" t="str">
        <f>IF(ISBLANK('D. Finance'!E4),"",'D. Finance'!E4)</f>
        <v/>
      </c>
      <c r="F9" s="84" t="str">
        <f>IF(ISBLANK('D. Finance'!F4),"",'D. Finance'!F4)</f>
        <v/>
      </c>
      <c r="G9" s="84" t="str">
        <f>IF(ISBLANK('D. Finance'!G4),"",'D. Finance'!G4)</f>
        <v/>
      </c>
      <c r="H9" s="84" t="str">
        <f>IF(ISBLANK('D. Finance'!H4),"",'D. Finance'!H4)</f>
        <v/>
      </c>
      <c r="I9" s="84" t="str">
        <f>IF(ISBLANK('D. Finance'!I4),"",'D. Finance'!I4)</f>
        <v/>
      </c>
      <c r="J9" s="84" t="str">
        <f>IF(ISBLANK('D. Finance'!J4),"",'D. Finance'!J4)</f>
        <v/>
      </c>
      <c r="K9" s="84" t="str">
        <f>IF(ISBLANK('D. Finance'!K4),"",'D. Finance'!K4)</f>
        <v/>
      </c>
      <c r="L9" s="84" t="str">
        <f>IF(ISBLANK('D. Finance'!L4),"",'D. Finance'!L4)</f>
        <v/>
      </c>
      <c r="M9" s="84" t="str">
        <f>IF(ISBLANK('D. Finance'!M4),"",'D. Finance'!M4)</f>
        <v/>
      </c>
      <c r="N9" s="84" t="str">
        <f>IF(ISBLANK('D. Finance'!N4),"",'D. Finance'!N4)</f>
        <v/>
      </c>
      <c r="O9" s="84" t="str">
        <f>IF(ISBLANK('D. Finance'!O4),"",'D. Finance'!O4)</f>
        <v/>
      </c>
      <c r="P9" s="84" t="str">
        <f>IF(ISBLANK('D. Finance'!P4),"",'D. Finance'!P4)</f>
        <v/>
      </c>
      <c r="Q9" s="84" t="str">
        <f>IF(ISBLANK('D. Finance'!Q4),"",'D. Finance'!Q4)</f>
        <v/>
      </c>
      <c r="R9" s="84" t="str">
        <f>IF(ISBLANK('D. Finance'!R4),"",'D. Finance'!R4)</f>
        <v/>
      </c>
      <c r="S9" s="84" t="str">
        <f>IF(ISBLANK('D. Finance'!S4),"",'D. Finance'!S4)</f>
        <v/>
      </c>
      <c r="T9" s="84" t="str">
        <f>IF(ISBLANK('D. Finance'!T4),"",'D. Finance'!T4)</f>
        <v/>
      </c>
      <c r="U9" s="84" t="str">
        <f>IF(ISBLANK('D. Finance'!U4),"",'D. Finance'!U4)</f>
        <v/>
      </c>
      <c r="V9" s="84" t="str">
        <f>IF(ISBLANK('D. Finance'!V4),"",'D. Finance'!V4)</f>
        <v/>
      </c>
      <c r="W9" s="84" t="str">
        <f>IF(ISBLANK('D. Finance'!W4),"",'D. Finance'!W4)</f>
        <v/>
      </c>
      <c r="X9" s="84" t="str">
        <f>IF(ISBLANK('D. Finance'!X4),"",'D. Finance'!X4)</f>
        <v/>
      </c>
      <c r="Y9" s="84" t="str">
        <f>IF(ISBLANK('D. Finance'!Y4),"",'D. Finance'!Y4)</f>
        <v/>
      </c>
      <c r="Z9" s="84" t="str">
        <f>IF(ISBLANK('D. Finance'!Z4),"",'D. Finance'!Z4)</f>
        <v/>
      </c>
      <c r="AA9" s="84" t="str">
        <f>IF(ISBLANK('D. Finance'!AA4),"",'D. Finance'!AA4)</f>
        <v/>
      </c>
    </row>
    <row r="10" spans="1:27">
      <c r="A10" s="80" t="str">
        <f>'D. Finance'!A5</f>
        <v>D4: What investment is necessary for production equipment?</v>
      </c>
      <c r="C10" s="102">
        <f>IF(ISBLANK('D. Finance'!C5),"",'D. Finance'!C5)</f>
        <v>1</v>
      </c>
      <c r="D10" s="84">
        <f>IF(ISBLANK('D. Finance'!D5),"",'D. Finance'!D5)</f>
        <v>0.7</v>
      </c>
      <c r="E10" s="84" t="str">
        <f>IF(ISBLANK('D. Finance'!E5),"",'D. Finance'!E5)</f>
        <v/>
      </c>
      <c r="F10" s="84" t="str">
        <f>IF(ISBLANK('D. Finance'!F5),"",'D. Finance'!F5)</f>
        <v/>
      </c>
      <c r="G10" s="84" t="str">
        <f>IF(ISBLANK('D. Finance'!G5),"",'D. Finance'!G5)</f>
        <v/>
      </c>
      <c r="H10" s="84" t="str">
        <f>IF(ISBLANK('D. Finance'!H5),"",'D. Finance'!H5)</f>
        <v/>
      </c>
      <c r="I10" s="84" t="str">
        <f>IF(ISBLANK('D. Finance'!I5),"",'D. Finance'!I5)</f>
        <v/>
      </c>
      <c r="J10" s="84" t="str">
        <f>IF(ISBLANK('D. Finance'!J5),"",'D. Finance'!J5)</f>
        <v/>
      </c>
      <c r="K10" s="84" t="str">
        <f>IF(ISBLANK('D. Finance'!K5),"",'D. Finance'!K5)</f>
        <v/>
      </c>
      <c r="L10" s="84" t="str">
        <f>IF(ISBLANK('D. Finance'!L5),"",'D. Finance'!L5)</f>
        <v/>
      </c>
      <c r="M10" s="84" t="str">
        <f>IF(ISBLANK('D. Finance'!M5),"",'D. Finance'!M5)</f>
        <v/>
      </c>
      <c r="N10" s="84" t="str">
        <f>IF(ISBLANK('D. Finance'!N5),"",'D. Finance'!N5)</f>
        <v/>
      </c>
      <c r="O10" s="84" t="str">
        <f>IF(ISBLANK('D. Finance'!O5),"",'D. Finance'!O5)</f>
        <v/>
      </c>
      <c r="P10" s="84" t="str">
        <f>IF(ISBLANK('D. Finance'!P5),"",'D. Finance'!P5)</f>
        <v/>
      </c>
      <c r="Q10" s="84" t="str">
        <f>IF(ISBLANK('D. Finance'!Q5),"",'D. Finance'!Q5)</f>
        <v/>
      </c>
      <c r="R10" s="84" t="str">
        <f>IF(ISBLANK('D. Finance'!R5),"",'D. Finance'!R5)</f>
        <v/>
      </c>
      <c r="S10" s="84" t="str">
        <f>IF(ISBLANK('D. Finance'!S5),"",'D. Finance'!S5)</f>
        <v/>
      </c>
      <c r="T10" s="84" t="str">
        <f>IF(ISBLANK('D. Finance'!T5),"",'D. Finance'!T5)</f>
        <v/>
      </c>
      <c r="U10" s="84" t="str">
        <f>IF(ISBLANK('D. Finance'!U5),"",'D. Finance'!U5)</f>
        <v/>
      </c>
      <c r="V10" s="84" t="str">
        <f>IF(ISBLANK('D. Finance'!V5),"",'D. Finance'!V5)</f>
        <v/>
      </c>
      <c r="W10" s="84" t="str">
        <f>IF(ISBLANK('D. Finance'!W5),"",'D. Finance'!W5)</f>
        <v/>
      </c>
      <c r="X10" s="84" t="str">
        <f>IF(ISBLANK('D. Finance'!X5),"",'D. Finance'!X5)</f>
        <v/>
      </c>
      <c r="Y10" s="84" t="str">
        <f>IF(ISBLANK('D. Finance'!Y5),"",'D. Finance'!Y5)</f>
        <v/>
      </c>
      <c r="Z10" s="84" t="str">
        <f>IF(ISBLANK('D. Finance'!Z5),"",'D. Finance'!Z5)</f>
        <v/>
      </c>
      <c r="AA10" s="84" t="str">
        <f>IF(ISBLANK('D. Finance'!AA5),"",'D. Finance'!AA5)</f>
        <v/>
      </c>
    </row>
    <row r="13" spans="1:27" ht="15" thickBot="1">
      <c r="A13" s="89" t="s">
        <v>563</v>
      </c>
      <c r="C13" s="87" t="str">
        <f t="shared" ref="C13:AA13" si="0">C$2</f>
        <v>Patent 1</v>
      </c>
      <c r="D13" s="87" t="str">
        <f t="shared" si="0"/>
        <v>Patent 2</v>
      </c>
      <c r="E13" s="87" t="str">
        <f t="shared" si="0"/>
        <v>Patent 3</v>
      </c>
      <c r="F13" s="87" t="str">
        <f t="shared" si="0"/>
        <v>Patent 4</v>
      </c>
      <c r="G13" s="87" t="str">
        <f t="shared" si="0"/>
        <v>Patent 5</v>
      </c>
      <c r="H13" s="87" t="str">
        <f t="shared" si="0"/>
        <v>Patent 6</v>
      </c>
      <c r="I13" s="87" t="str">
        <f t="shared" si="0"/>
        <v>Patent 7</v>
      </c>
      <c r="J13" s="87" t="str">
        <f t="shared" si="0"/>
        <v>Patent 8</v>
      </c>
      <c r="K13" s="87" t="str">
        <f t="shared" si="0"/>
        <v>Patent 9</v>
      </c>
      <c r="L13" s="87" t="str">
        <f t="shared" si="0"/>
        <v>Patent 10</v>
      </c>
      <c r="M13" s="87" t="str">
        <f t="shared" si="0"/>
        <v>Patent 11</v>
      </c>
      <c r="N13" s="87" t="str">
        <f t="shared" si="0"/>
        <v>Patent 12</v>
      </c>
      <c r="O13" s="87" t="str">
        <f t="shared" si="0"/>
        <v>Patent 13</v>
      </c>
      <c r="P13" s="87" t="str">
        <f t="shared" si="0"/>
        <v>Patent 14</v>
      </c>
      <c r="Q13" s="87" t="str">
        <f t="shared" si="0"/>
        <v>Patent 15</v>
      </c>
      <c r="R13" s="87" t="str">
        <f t="shared" si="0"/>
        <v>Patent 16</v>
      </c>
      <c r="S13" s="87" t="str">
        <f t="shared" si="0"/>
        <v>Patent 17</v>
      </c>
      <c r="T13" s="87" t="str">
        <f t="shared" si="0"/>
        <v>Patent 18</v>
      </c>
      <c r="U13" s="87" t="str">
        <f t="shared" si="0"/>
        <v>Patent 19</v>
      </c>
      <c r="V13" s="87" t="str">
        <f t="shared" si="0"/>
        <v>Patent 20</v>
      </c>
      <c r="W13" s="87" t="str">
        <f t="shared" si="0"/>
        <v>Patent 21</v>
      </c>
      <c r="X13" s="87" t="str">
        <f t="shared" si="0"/>
        <v>Patent 22</v>
      </c>
      <c r="Y13" s="87" t="str">
        <f t="shared" si="0"/>
        <v>Patent 23</v>
      </c>
      <c r="Z13" s="87" t="str">
        <f t="shared" si="0"/>
        <v>Patent 24</v>
      </c>
      <c r="AA13" s="87" t="str">
        <f t="shared" si="0"/>
        <v>Patent 25</v>
      </c>
    </row>
    <row r="14" spans="1:27" ht="15.6" thickTop="1" thickBot="1">
      <c r="A14" s="86" t="s">
        <v>564</v>
      </c>
      <c r="C14" s="88">
        <f>'Financial results'!B14</f>
        <v>252000</v>
      </c>
      <c r="D14" s="88">
        <f>'Financial results'!C14</f>
        <v>252000</v>
      </c>
      <c r="E14" s="88">
        <f>'Financial results'!D14</f>
        <v>0</v>
      </c>
      <c r="F14" s="88">
        <f>'Financial results'!E14</f>
        <v>0</v>
      </c>
      <c r="G14" s="88">
        <f>'Financial results'!F14</f>
        <v>0</v>
      </c>
      <c r="H14" s="88">
        <f>'Financial results'!G14</f>
        <v>0</v>
      </c>
      <c r="I14" s="88">
        <f>'Financial results'!H14</f>
        <v>0</v>
      </c>
      <c r="J14" s="88">
        <f>'Financial results'!I14</f>
        <v>0</v>
      </c>
      <c r="K14" s="88">
        <f>'Financial results'!J14</f>
        <v>0</v>
      </c>
      <c r="L14" s="88">
        <f>'Financial results'!K14</f>
        <v>0</v>
      </c>
      <c r="M14" s="88">
        <f>'Financial results'!L14</f>
        <v>0</v>
      </c>
      <c r="N14" s="88">
        <f>'Financial results'!M14</f>
        <v>0</v>
      </c>
      <c r="O14" s="88">
        <f>'Financial results'!N14</f>
        <v>0</v>
      </c>
      <c r="P14" s="88">
        <f>'Financial results'!O14</f>
        <v>0</v>
      </c>
      <c r="Q14" s="88">
        <f>'Financial results'!P14</f>
        <v>0</v>
      </c>
      <c r="R14" s="88">
        <f>'Financial results'!Q14</f>
        <v>0</v>
      </c>
      <c r="S14" s="88">
        <f>'Financial results'!R14</f>
        <v>0</v>
      </c>
      <c r="T14" s="88">
        <f>'Financial results'!S14</f>
        <v>0</v>
      </c>
      <c r="U14" s="88">
        <f>'Financial results'!T14</f>
        <v>0</v>
      </c>
      <c r="V14" s="88">
        <f>'Financial results'!U14</f>
        <v>0</v>
      </c>
      <c r="W14" s="88">
        <f>'Financial results'!V14</f>
        <v>0</v>
      </c>
      <c r="X14" s="88">
        <f>'Financial results'!W14</f>
        <v>0</v>
      </c>
      <c r="Y14" s="88">
        <f>'Financial results'!X14</f>
        <v>0</v>
      </c>
      <c r="Z14" s="88">
        <f>'Financial results'!Y14</f>
        <v>0</v>
      </c>
      <c r="AA14" s="88">
        <f>'Financial results'!Z14</f>
        <v>0</v>
      </c>
    </row>
    <row r="15" spans="1:27" ht="15.6" thickTop="1" thickBot="1">
      <c r="A15" s="86" t="s">
        <v>565</v>
      </c>
      <c r="C15" s="88">
        <f>'Financial results'!B15</f>
        <v>180000</v>
      </c>
      <c r="D15" s="88">
        <f>'Financial results'!C15</f>
        <v>180000</v>
      </c>
      <c r="E15" s="88">
        <f>'Financial results'!D15</f>
        <v>0</v>
      </c>
      <c r="F15" s="88">
        <f>'Financial results'!E15</f>
        <v>0</v>
      </c>
      <c r="G15" s="88">
        <f>'Financial results'!F15</f>
        <v>0</v>
      </c>
      <c r="H15" s="88">
        <f>'Financial results'!G15</f>
        <v>0</v>
      </c>
      <c r="I15" s="88">
        <f>'Financial results'!H15</f>
        <v>0</v>
      </c>
      <c r="J15" s="88">
        <f>'Financial results'!I15</f>
        <v>0</v>
      </c>
      <c r="K15" s="88">
        <f>'Financial results'!J15</f>
        <v>0</v>
      </c>
      <c r="L15" s="88">
        <f>'Financial results'!K15</f>
        <v>0</v>
      </c>
      <c r="M15" s="88">
        <f>'Financial results'!L15</f>
        <v>0</v>
      </c>
      <c r="N15" s="88">
        <f>'Financial results'!M15</f>
        <v>0</v>
      </c>
      <c r="O15" s="88">
        <f>'Financial results'!N15</f>
        <v>0</v>
      </c>
      <c r="P15" s="88">
        <f>'Financial results'!O15</f>
        <v>0</v>
      </c>
      <c r="Q15" s="88">
        <f>'Financial results'!P15</f>
        <v>0</v>
      </c>
      <c r="R15" s="88">
        <f>'Financial results'!Q15</f>
        <v>0</v>
      </c>
      <c r="S15" s="88">
        <f>'Financial results'!R15</f>
        <v>0</v>
      </c>
      <c r="T15" s="88">
        <f>'Financial results'!S15</f>
        <v>0</v>
      </c>
      <c r="U15" s="88">
        <f>'Financial results'!T15</f>
        <v>0</v>
      </c>
      <c r="V15" s="88">
        <f>'Financial results'!U15</f>
        <v>0</v>
      </c>
      <c r="W15" s="88">
        <f>'Financial results'!V15</f>
        <v>0</v>
      </c>
      <c r="X15" s="88">
        <f>'Financial results'!W15</f>
        <v>0</v>
      </c>
      <c r="Y15" s="88">
        <f>'Financial results'!X15</f>
        <v>0</v>
      </c>
      <c r="Z15" s="88">
        <f>'Financial results'!Y15</f>
        <v>0</v>
      </c>
      <c r="AA15" s="88">
        <f>'Financial results'!Z15</f>
        <v>0</v>
      </c>
    </row>
    <row r="16" spans="1:27" ht="15.6" thickTop="1" thickBot="1">
      <c r="A16" s="86" t="s">
        <v>566</v>
      </c>
      <c r="C16" s="88">
        <f>'Financial results'!B16</f>
        <v>21000</v>
      </c>
      <c r="D16" s="88">
        <f>'Financial results'!C16</f>
        <v>21000</v>
      </c>
      <c r="E16" s="88">
        <f>'Financial results'!D16</f>
        <v>0</v>
      </c>
      <c r="F16" s="88">
        <f>'Financial results'!E16</f>
        <v>0</v>
      </c>
      <c r="G16" s="88">
        <f>'Financial results'!F16</f>
        <v>0</v>
      </c>
      <c r="H16" s="88">
        <f>'Financial results'!G16</f>
        <v>0</v>
      </c>
      <c r="I16" s="88">
        <f>'Financial results'!H16</f>
        <v>0</v>
      </c>
      <c r="J16" s="88">
        <f>'Financial results'!I16</f>
        <v>0</v>
      </c>
      <c r="K16" s="88">
        <f>'Financial results'!J16</f>
        <v>0</v>
      </c>
      <c r="L16" s="88">
        <f>'Financial results'!K16</f>
        <v>0</v>
      </c>
      <c r="M16" s="88">
        <f>'Financial results'!L16</f>
        <v>0</v>
      </c>
      <c r="N16" s="88">
        <f>'Financial results'!M16</f>
        <v>0</v>
      </c>
      <c r="O16" s="88">
        <f>'Financial results'!N16</f>
        <v>0</v>
      </c>
      <c r="P16" s="88">
        <f>'Financial results'!O16</f>
        <v>0</v>
      </c>
      <c r="Q16" s="88">
        <f>'Financial results'!P16</f>
        <v>0</v>
      </c>
      <c r="R16" s="88">
        <f>'Financial results'!Q16</f>
        <v>0</v>
      </c>
      <c r="S16" s="88">
        <f>'Financial results'!R16</f>
        <v>0</v>
      </c>
      <c r="T16" s="88">
        <f>'Financial results'!S16</f>
        <v>0</v>
      </c>
      <c r="U16" s="88">
        <f>'Financial results'!T16</f>
        <v>0</v>
      </c>
      <c r="V16" s="88">
        <f>'Financial results'!U16</f>
        <v>0</v>
      </c>
      <c r="W16" s="88">
        <f>'Financial results'!V16</f>
        <v>0</v>
      </c>
      <c r="X16" s="88">
        <f>'Financial results'!W16</f>
        <v>0</v>
      </c>
      <c r="Y16" s="88">
        <f>'Financial results'!X16</f>
        <v>0</v>
      </c>
      <c r="Z16" s="88">
        <f>'Financial results'!Y16</f>
        <v>0</v>
      </c>
      <c r="AA16" s="88">
        <f>'Financial results'!Z16</f>
        <v>0</v>
      </c>
    </row>
    <row r="17" spans="1:27" ht="15.6" thickTop="1" thickBot="1">
      <c r="A17" s="86" t="s">
        <v>567</v>
      </c>
      <c r="C17" s="88">
        <f>'Financial results'!B17</f>
        <v>5000</v>
      </c>
      <c r="D17" s="88">
        <f>'Financial results'!C17</f>
        <v>5000</v>
      </c>
      <c r="E17" s="88">
        <f>'Financial results'!D17</f>
        <v>0</v>
      </c>
      <c r="F17" s="88">
        <f>'Financial results'!E17</f>
        <v>0</v>
      </c>
      <c r="G17" s="88">
        <f>'Financial results'!F17</f>
        <v>0</v>
      </c>
      <c r="H17" s="88">
        <f>'Financial results'!G17</f>
        <v>0</v>
      </c>
      <c r="I17" s="88">
        <f>'Financial results'!H17</f>
        <v>0</v>
      </c>
      <c r="J17" s="88">
        <f>'Financial results'!I17</f>
        <v>0</v>
      </c>
      <c r="K17" s="88">
        <f>'Financial results'!J17</f>
        <v>0</v>
      </c>
      <c r="L17" s="88">
        <f>'Financial results'!K17</f>
        <v>0</v>
      </c>
      <c r="M17" s="88">
        <f>'Financial results'!L17</f>
        <v>0</v>
      </c>
      <c r="N17" s="88">
        <f>'Financial results'!M17</f>
        <v>0</v>
      </c>
      <c r="O17" s="88">
        <f>'Financial results'!N17</f>
        <v>0</v>
      </c>
      <c r="P17" s="88">
        <f>'Financial results'!O17</f>
        <v>0</v>
      </c>
      <c r="Q17" s="88">
        <f>'Financial results'!P17</f>
        <v>0</v>
      </c>
      <c r="R17" s="88">
        <f>'Financial results'!Q17</f>
        <v>0</v>
      </c>
      <c r="S17" s="88">
        <f>'Financial results'!R17</f>
        <v>0</v>
      </c>
      <c r="T17" s="88">
        <f>'Financial results'!S17</f>
        <v>0</v>
      </c>
      <c r="U17" s="88">
        <f>'Financial results'!T17</f>
        <v>0</v>
      </c>
      <c r="V17" s="88">
        <f>'Financial results'!U17</f>
        <v>0</v>
      </c>
      <c r="W17" s="88">
        <f>'Financial results'!V17</f>
        <v>0</v>
      </c>
      <c r="X17" s="88">
        <f>'Financial results'!W17</f>
        <v>0</v>
      </c>
      <c r="Y17" s="88">
        <f>'Financial results'!X17</f>
        <v>0</v>
      </c>
      <c r="Z17" s="88">
        <f>'Financial results'!Y17</f>
        <v>0</v>
      </c>
      <c r="AA17" s="88">
        <f>'Financial results'!Z17</f>
        <v>0</v>
      </c>
    </row>
    <row r="18" spans="1:27" ht="15.6" thickTop="1" thickBot="1">
      <c r="A18" s="86" t="s">
        <v>568</v>
      </c>
      <c r="C18" s="88">
        <f>'Financial results'!B18</f>
        <v>46000</v>
      </c>
      <c r="D18" s="88">
        <f>'Financial results'!C18</f>
        <v>46000</v>
      </c>
      <c r="E18" s="88">
        <f>'Financial results'!D18</f>
        <v>0</v>
      </c>
      <c r="F18" s="88">
        <f>'Financial results'!E18</f>
        <v>0</v>
      </c>
      <c r="G18" s="88">
        <f>'Financial results'!F18</f>
        <v>0</v>
      </c>
      <c r="H18" s="88">
        <f>'Financial results'!G18</f>
        <v>0</v>
      </c>
      <c r="I18" s="88">
        <f>'Financial results'!H18</f>
        <v>0</v>
      </c>
      <c r="J18" s="88">
        <f>'Financial results'!I18</f>
        <v>0</v>
      </c>
      <c r="K18" s="88">
        <f>'Financial results'!J18</f>
        <v>0</v>
      </c>
      <c r="L18" s="88">
        <f>'Financial results'!K18</f>
        <v>0</v>
      </c>
      <c r="M18" s="88">
        <f>'Financial results'!L18</f>
        <v>0</v>
      </c>
      <c r="N18" s="88">
        <f>'Financial results'!M18</f>
        <v>0</v>
      </c>
      <c r="O18" s="88">
        <f>'Financial results'!N18</f>
        <v>0</v>
      </c>
      <c r="P18" s="88">
        <f>'Financial results'!O18</f>
        <v>0</v>
      </c>
      <c r="Q18" s="88">
        <f>'Financial results'!P18</f>
        <v>0</v>
      </c>
      <c r="R18" s="88">
        <f>'Financial results'!Q18</f>
        <v>0</v>
      </c>
      <c r="S18" s="88">
        <f>'Financial results'!R18</f>
        <v>0</v>
      </c>
      <c r="T18" s="88">
        <f>'Financial results'!S18</f>
        <v>0</v>
      </c>
      <c r="U18" s="88">
        <f>'Financial results'!T18</f>
        <v>0</v>
      </c>
      <c r="V18" s="88">
        <f>'Financial results'!U18</f>
        <v>0</v>
      </c>
      <c r="W18" s="88">
        <f>'Financial results'!V18</f>
        <v>0</v>
      </c>
      <c r="X18" s="88">
        <f>'Financial results'!W18</f>
        <v>0</v>
      </c>
      <c r="Y18" s="88">
        <f>'Financial results'!X18</f>
        <v>0</v>
      </c>
      <c r="Z18" s="88">
        <f>'Financial results'!Y18</f>
        <v>0</v>
      </c>
      <c r="AA18" s="88">
        <f>'Financial results'!Z18</f>
        <v>0</v>
      </c>
    </row>
    <row r="19" spans="1:27" ht="15.6" thickTop="1" thickBot="1"/>
    <row r="20" spans="1:27" ht="15.6" thickTop="1" thickBot="1">
      <c r="A20" s="85" t="s">
        <v>569</v>
      </c>
      <c r="C20" s="90">
        <f>'Financial results'!B$20</f>
        <v>5</v>
      </c>
      <c r="D20" s="90">
        <f>'Financial results'!C$20</f>
        <v>5</v>
      </c>
      <c r="E20" s="90">
        <f>'Financial results'!D$20</f>
        <v>0</v>
      </c>
      <c r="F20" s="90">
        <f>'Financial results'!E$20</f>
        <v>0</v>
      </c>
      <c r="G20" s="90">
        <f>'Financial results'!F$20</f>
        <v>0</v>
      </c>
      <c r="H20" s="90">
        <f>'Financial results'!G$20</f>
        <v>0</v>
      </c>
      <c r="I20" s="90">
        <f>'Financial results'!H$20</f>
        <v>0</v>
      </c>
      <c r="J20" s="90">
        <f>'Financial results'!I$20</f>
        <v>0</v>
      </c>
      <c r="K20" s="90">
        <f>'Financial results'!J$20</f>
        <v>0</v>
      </c>
      <c r="L20" s="90">
        <f>'Financial results'!K$20</f>
        <v>0</v>
      </c>
      <c r="M20" s="90">
        <f>'Financial results'!L$20</f>
        <v>0</v>
      </c>
      <c r="N20" s="90">
        <f>'Financial results'!M$20</f>
        <v>0</v>
      </c>
      <c r="O20" s="90">
        <f>'Financial results'!N$20</f>
        <v>0</v>
      </c>
      <c r="P20" s="90">
        <f>'Financial results'!O$20</f>
        <v>0</v>
      </c>
      <c r="Q20" s="90">
        <f>'Financial results'!P$20</f>
        <v>0</v>
      </c>
      <c r="R20" s="90">
        <f>'Financial results'!Q$20</f>
        <v>0</v>
      </c>
      <c r="S20" s="90">
        <f>'Financial results'!R$20</f>
        <v>0</v>
      </c>
      <c r="T20" s="90">
        <f>'Financial results'!S$20</f>
        <v>0</v>
      </c>
      <c r="U20" s="90">
        <f>'Financial results'!T$20</f>
        <v>0</v>
      </c>
      <c r="V20" s="90">
        <f>'Financial results'!U$20</f>
        <v>0</v>
      </c>
      <c r="W20" s="90">
        <f>'Financial results'!V$20</f>
        <v>0</v>
      </c>
      <c r="X20" s="90">
        <f>'Financial results'!W$20</f>
        <v>0</v>
      </c>
      <c r="Y20" s="90">
        <f>'Financial results'!X$20</f>
        <v>0</v>
      </c>
      <c r="Z20" s="90">
        <f>'Financial results'!Y$20</f>
        <v>0</v>
      </c>
      <c r="AA20" s="90">
        <f>'Financial results'!Z$20</f>
        <v>0</v>
      </c>
    </row>
    <row r="21" spans="1:27" ht="15" thickTop="1"/>
    <row r="22" spans="1:27" ht="15" thickBot="1">
      <c r="A22" s="85" t="s">
        <v>570</v>
      </c>
    </row>
    <row r="23" spans="1:27" ht="15.6" thickTop="1" thickBot="1">
      <c r="A23" s="86" t="s">
        <v>571</v>
      </c>
      <c r="C23" s="91">
        <f>'Financial results'!B$23</f>
        <v>0.15</v>
      </c>
      <c r="D23" s="91">
        <f>'Financial results'!C$23</f>
        <v>0.4</v>
      </c>
      <c r="E23" s="91">
        <f>'Financial results'!D$23</f>
        <v>0</v>
      </c>
      <c r="F23" s="91">
        <f>'Financial results'!E$23</f>
        <v>0</v>
      </c>
      <c r="G23" s="91">
        <f>'Financial results'!F$23</f>
        <v>0</v>
      </c>
      <c r="H23" s="91">
        <f>'Financial results'!G$23</f>
        <v>0</v>
      </c>
      <c r="I23" s="91">
        <f>'Financial results'!H$23</f>
        <v>0</v>
      </c>
      <c r="J23" s="91">
        <f>'Financial results'!I$23</f>
        <v>0</v>
      </c>
      <c r="K23" s="91">
        <f>'Financial results'!J$23</f>
        <v>0</v>
      </c>
      <c r="L23" s="91">
        <f>'Financial results'!K$23</f>
        <v>0</v>
      </c>
      <c r="M23" s="91">
        <f>'Financial results'!L$23</f>
        <v>0</v>
      </c>
      <c r="N23" s="91">
        <f>'Financial results'!M$23</f>
        <v>0</v>
      </c>
      <c r="O23" s="91">
        <f>'Financial results'!N$23</f>
        <v>0</v>
      </c>
      <c r="P23" s="91">
        <f>'Financial results'!O$23</f>
        <v>0</v>
      </c>
      <c r="Q23" s="91">
        <f>'Financial results'!P$23</f>
        <v>0</v>
      </c>
      <c r="R23" s="91">
        <f>'Financial results'!Q$23</f>
        <v>0</v>
      </c>
      <c r="S23" s="91">
        <f>'Financial results'!R$23</f>
        <v>0</v>
      </c>
      <c r="T23" s="91">
        <f>'Financial results'!S$23</f>
        <v>0</v>
      </c>
      <c r="U23" s="91">
        <f>'Financial results'!T$23</f>
        <v>0</v>
      </c>
      <c r="V23" s="91">
        <f>'Financial results'!U$23</f>
        <v>0</v>
      </c>
      <c r="W23" s="91">
        <f>'Financial results'!V$23</f>
        <v>0</v>
      </c>
      <c r="X23" s="91">
        <f>'Financial results'!W$23</f>
        <v>0</v>
      </c>
      <c r="Y23" s="91">
        <f>'Financial results'!X$23</f>
        <v>0</v>
      </c>
      <c r="Z23" s="91">
        <f>'Financial results'!Y$23</f>
        <v>0</v>
      </c>
      <c r="AA23" s="91">
        <f>'Financial results'!Z$23</f>
        <v>0</v>
      </c>
    </row>
    <row r="24" spans="1:27" ht="15" thickTop="1"/>
    <row r="25" spans="1:27" ht="15" thickBot="1">
      <c r="A25" s="85" t="s">
        <v>572</v>
      </c>
    </row>
    <row r="26" spans="1:27" ht="15.6" thickTop="1" thickBot="1">
      <c r="A26" s="86" t="s">
        <v>573</v>
      </c>
      <c r="C26" s="92">
        <f>'Financial results'!B$26</f>
        <v>0.1</v>
      </c>
      <c r="D26" s="92">
        <f>'Financial results'!C$26</f>
        <v>0.1</v>
      </c>
      <c r="E26" s="92">
        <f>'Financial results'!D$26</f>
        <v>0</v>
      </c>
      <c r="F26" s="92">
        <f>'Financial results'!E$26</f>
        <v>0</v>
      </c>
      <c r="G26" s="92">
        <f>'Financial results'!F$26</f>
        <v>0</v>
      </c>
      <c r="H26" s="92">
        <f>'Financial results'!G$26</f>
        <v>0</v>
      </c>
      <c r="I26" s="92">
        <f>'Financial results'!H$26</f>
        <v>0</v>
      </c>
      <c r="J26" s="92">
        <f>'Financial results'!I$26</f>
        <v>0</v>
      </c>
      <c r="K26" s="92">
        <f>'Financial results'!J$26</f>
        <v>0</v>
      </c>
      <c r="L26" s="92">
        <f>'Financial results'!K$26</f>
        <v>0</v>
      </c>
      <c r="M26" s="92">
        <f>'Financial results'!L$26</f>
        <v>0</v>
      </c>
      <c r="N26" s="92">
        <f>'Financial results'!M$26</f>
        <v>0</v>
      </c>
      <c r="O26" s="92">
        <f>'Financial results'!N$26</f>
        <v>0</v>
      </c>
      <c r="P26" s="92">
        <f>'Financial results'!O$26</f>
        <v>0</v>
      </c>
      <c r="Q26" s="92">
        <f>'Financial results'!P$26</f>
        <v>0</v>
      </c>
      <c r="R26" s="92">
        <f>'Financial results'!Q$26</f>
        <v>0</v>
      </c>
      <c r="S26" s="92">
        <f>'Financial results'!R$26</f>
        <v>0</v>
      </c>
      <c r="T26" s="92">
        <f>'Financial results'!S$26</f>
        <v>0</v>
      </c>
      <c r="U26" s="92">
        <f>'Financial results'!T$26</f>
        <v>0</v>
      </c>
      <c r="V26" s="92">
        <f>'Financial results'!U$26</f>
        <v>0</v>
      </c>
      <c r="W26" s="92">
        <f>'Financial results'!V$26</f>
        <v>0</v>
      </c>
      <c r="X26" s="92">
        <f>'Financial results'!W$26</f>
        <v>0</v>
      </c>
      <c r="Y26" s="92">
        <f>'Financial results'!X$26</f>
        <v>0</v>
      </c>
      <c r="Z26" s="92">
        <f>'Financial results'!Y$26</f>
        <v>0</v>
      </c>
      <c r="AA26" s="92">
        <f>'Financial results'!Z$26</f>
        <v>0</v>
      </c>
    </row>
    <row r="27" spans="1:27" ht="15" thickTop="1">
      <c r="C27" s="73"/>
      <c r="D27" s="73"/>
    </row>
    <row r="28" spans="1:27">
      <c r="A28" s="93" t="s">
        <v>574</v>
      </c>
      <c r="C28" s="94">
        <f t="shared" ref="C28:AA28" si="1">IFERROR(NPV(C26,C138:C147)*C14/100,"")</f>
        <v>22473.315735682565</v>
      </c>
      <c r="D28" s="94">
        <f t="shared" si="1"/>
        <v>4361.2848889462803</v>
      </c>
      <c r="E28" s="94">
        <f t="shared" si="1"/>
        <v>0</v>
      </c>
      <c r="F28" s="94">
        <f t="shared" si="1"/>
        <v>0</v>
      </c>
      <c r="G28" s="94">
        <f t="shared" si="1"/>
        <v>0</v>
      </c>
      <c r="H28" s="94">
        <f t="shared" si="1"/>
        <v>0</v>
      </c>
      <c r="I28" s="94">
        <f t="shared" si="1"/>
        <v>0</v>
      </c>
      <c r="J28" s="94">
        <f t="shared" si="1"/>
        <v>0</v>
      </c>
      <c r="K28" s="94">
        <f t="shared" si="1"/>
        <v>0</v>
      </c>
      <c r="L28" s="94">
        <f t="shared" si="1"/>
        <v>0</v>
      </c>
      <c r="M28" s="94">
        <f t="shared" si="1"/>
        <v>0</v>
      </c>
      <c r="N28" s="94">
        <f t="shared" si="1"/>
        <v>0</v>
      </c>
      <c r="O28" s="94">
        <f t="shared" si="1"/>
        <v>0</v>
      </c>
      <c r="P28" s="94">
        <f t="shared" si="1"/>
        <v>0</v>
      </c>
      <c r="Q28" s="94">
        <f t="shared" si="1"/>
        <v>0</v>
      </c>
      <c r="R28" s="94">
        <f t="shared" si="1"/>
        <v>0</v>
      </c>
      <c r="S28" s="94">
        <f t="shared" si="1"/>
        <v>0</v>
      </c>
      <c r="T28" s="94">
        <f t="shared" si="1"/>
        <v>0</v>
      </c>
      <c r="U28" s="94">
        <f t="shared" si="1"/>
        <v>0</v>
      </c>
      <c r="V28" s="94">
        <f t="shared" si="1"/>
        <v>0</v>
      </c>
      <c r="W28" s="94">
        <f t="shared" si="1"/>
        <v>0</v>
      </c>
      <c r="X28" s="94">
        <f t="shared" si="1"/>
        <v>0</v>
      </c>
      <c r="Y28" s="94">
        <f t="shared" si="1"/>
        <v>0</v>
      </c>
      <c r="Z28" s="94">
        <f t="shared" si="1"/>
        <v>0</v>
      </c>
      <c r="AA28" s="94">
        <f t="shared" si="1"/>
        <v>0</v>
      </c>
    </row>
    <row r="29" spans="1:27">
      <c r="A29" s="199" t="s">
        <v>575</v>
      </c>
    </row>
    <row r="30" spans="1:27">
      <c r="A30" s="96">
        <f ca="1">TODAY()</f>
        <v>45420</v>
      </c>
    </row>
    <row r="31" spans="1:27" ht="22.9" customHeight="1">
      <c r="A31" s="104" t="s">
        <v>576</v>
      </c>
      <c r="B31" s="74" t="s">
        <v>577</v>
      </c>
      <c r="C31" s="199" t="s">
        <v>578</v>
      </c>
    </row>
    <row r="32" spans="1:27">
      <c r="A32" s="72">
        <v>1</v>
      </c>
      <c r="B32" s="72" t="str">
        <f>"Year "&amp;A32</f>
        <v>Year 1</v>
      </c>
      <c r="C32" s="78">
        <f t="shared" ref="C32:L41" si="2">IF($A32&lt;=C$3,0,IF((-$A32+C$3)&gt;-1,($A32-C$3)*C$6*((1+C$4)^($A32-1))*C$23*((1+C$4)^$A32)*100,IF($A32&lt;=C$3+C$5,C$6*((1+C$4)^($A32-1))*C$23*((1+C$4)^$A32)*100,IF($A32&lt;C$3+C$5+1,(1-($A32-C$3-C$5))*C$6*((1+C$4)^($A32-1))*C$23*((1+C$4)^$A32)*100,0))))</f>
        <v>0</v>
      </c>
      <c r="D32" s="78">
        <f t="shared" si="2"/>
        <v>2.4599999999999995</v>
      </c>
      <c r="E32" s="78">
        <f t="shared" si="2"/>
        <v>0</v>
      </c>
      <c r="F32" s="78">
        <f t="shared" si="2"/>
        <v>0</v>
      </c>
      <c r="G32" s="78">
        <f t="shared" si="2"/>
        <v>0</v>
      </c>
      <c r="H32" s="78">
        <f t="shared" si="2"/>
        <v>0</v>
      </c>
      <c r="I32" s="78">
        <f t="shared" si="2"/>
        <v>0</v>
      </c>
      <c r="J32" s="78">
        <f t="shared" si="2"/>
        <v>0</v>
      </c>
      <c r="K32" s="78">
        <f t="shared" si="2"/>
        <v>0</v>
      </c>
      <c r="L32" s="78">
        <f t="shared" si="2"/>
        <v>0</v>
      </c>
      <c r="M32" s="78">
        <f t="shared" ref="M32:AA41" si="3">IF($A32&lt;=M$3,0,IF((-$A32+M$3)&gt;-1,($A32-M$3)*M$6*((1+M$4)^($A32-1))*M$23*((1+M$4)^$A32)*100,IF($A32&lt;=M$3+M$5,M$6*((1+M$4)^($A32-1))*M$23*((1+M$4)^$A32)*100,IF($A32&lt;M$3+M$5+1,(1-($A32-M$3-M$5))*M$6*((1+M$4)^($A32-1))*M$23*((1+M$4)^$A32)*100,0))))</f>
        <v>0</v>
      </c>
      <c r="N32" s="78">
        <f t="shared" si="3"/>
        <v>0</v>
      </c>
      <c r="O32" s="78">
        <f t="shared" si="3"/>
        <v>0</v>
      </c>
      <c r="P32" s="78">
        <f t="shared" si="3"/>
        <v>0</v>
      </c>
      <c r="Q32" s="78">
        <f t="shared" si="3"/>
        <v>0</v>
      </c>
      <c r="R32" s="78">
        <f t="shared" si="3"/>
        <v>0</v>
      </c>
      <c r="S32" s="78">
        <f t="shared" si="3"/>
        <v>0</v>
      </c>
      <c r="T32" s="78">
        <f t="shared" si="3"/>
        <v>0</v>
      </c>
      <c r="U32" s="78">
        <f t="shared" si="3"/>
        <v>0</v>
      </c>
      <c r="V32" s="78">
        <f t="shared" si="3"/>
        <v>0</v>
      </c>
      <c r="W32" s="78">
        <f t="shared" si="3"/>
        <v>0</v>
      </c>
      <c r="X32" s="78">
        <f t="shared" si="3"/>
        <v>0</v>
      </c>
      <c r="Y32" s="78">
        <f t="shared" si="3"/>
        <v>0</v>
      </c>
      <c r="Z32" s="78">
        <f t="shared" si="3"/>
        <v>0</v>
      </c>
      <c r="AA32" s="78">
        <f t="shared" si="3"/>
        <v>0</v>
      </c>
    </row>
    <row r="33" spans="1:27">
      <c r="A33" s="72">
        <v>2</v>
      </c>
      <c r="B33" s="72" t="str">
        <f t="shared" ref="B33:B130" si="4">"Year "&amp;A33</f>
        <v>Year 2</v>
      </c>
      <c r="C33" s="78">
        <f t="shared" si="2"/>
        <v>0</v>
      </c>
      <c r="D33" s="78">
        <f t="shared" si="2"/>
        <v>1.2922687499999996</v>
      </c>
      <c r="E33" s="78">
        <f t="shared" si="2"/>
        <v>0</v>
      </c>
      <c r="F33" s="78">
        <f t="shared" si="2"/>
        <v>0</v>
      </c>
      <c r="G33" s="78">
        <f t="shared" si="2"/>
        <v>0</v>
      </c>
      <c r="H33" s="78">
        <f t="shared" si="2"/>
        <v>0</v>
      </c>
      <c r="I33" s="78">
        <f t="shared" si="2"/>
        <v>0</v>
      </c>
      <c r="J33" s="78">
        <f t="shared" si="2"/>
        <v>0</v>
      </c>
      <c r="K33" s="78">
        <f t="shared" si="2"/>
        <v>0</v>
      </c>
      <c r="L33" s="78">
        <f t="shared" si="2"/>
        <v>0</v>
      </c>
      <c r="M33" s="78">
        <f t="shared" si="3"/>
        <v>0</v>
      </c>
      <c r="N33" s="78">
        <f t="shared" si="3"/>
        <v>0</v>
      </c>
      <c r="O33" s="78">
        <f t="shared" si="3"/>
        <v>0</v>
      </c>
      <c r="P33" s="78">
        <f t="shared" si="3"/>
        <v>0</v>
      </c>
      <c r="Q33" s="78">
        <f t="shared" si="3"/>
        <v>0</v>
      </c>
      <c r="R33" s="78">
        <f t="shared" si="3"/>
        <v>0</v>
      </c>
      <c r="S33" s="78">
        <f t="shared" si="3"/>
        <v>0</v>
      </c>
      <c r="T33" s="78">
        <f t="shared" si="3"/>
        <v>0</v>
      </c>
      <c r="U33" s="78">
        <f t="shared" si="3"/>
        <v>0</v>
      </c>
      <c r="V33" s="78">
        <f t="shared" si="3"/>
        <v>0</v>
      </c>
      <c r="W33" s="78">
        <f t="shared" si="3"/>
        <v>0</v>
      </c>
      <c r="X33" s="78">
        <f t="shared" si="3"/>
        <v>0</v>
      </c>
      <c r="Y33" s="78">
        <f t="shared" si="3"/>
        <v>0</v>
      </c>
      <c r="Z33" s="78">
        <f t="shared" si="3"/>
        <v>0</v>
      </c>
      <c r="AA33" s="78">
        <f t="shared" si="3"/>
        <v>0</v>
      </c>
    </row>
    <row r="34" spans="1:27">
      <c r="A34" s="72">
        <v>3</v>
      </c>
      <c r="B34" s="72" t="str">
        <f t="shared" si="4"/>
        <v>Year 3</v>
      </c>
      <c r="C34" s="78">
        <f t="shared" si="2"/>
        <v>0.90511073437499967</v>
      </c>
      <c r="D34" s="78">
        <f t="shared" si="2"/>
        <v>0</v>
      </c>
      <c r="E34" s="78">
        <f t="shared" si="2"/>
        <v>0</v>
      </c>
      <c r="F34" s="78">
        <f t="shared" si="2"/>
        <v>0</v>
      </c>
      <c r="G34" s="78">
        <f t="shared" si="2"/>
        <v>0</v>
      </c>
      <c r="H34" s="78">
        <f t="shared" si="2"/>
        <v>0</v>
      </c>
      <c r="I34" s="78">
        <f t="shared" si="2"/>
        <v>0</v>
      </c>
      <c r="J34" s="78">
        <f t="shared" si="2"/>
        <v>0</v>
      </c>
      <c r="K34" s="78">
        <f t="shared" si="2"/>
        <v>0</v>
      </c>
      <c r="L34" s="78">
        <f t="shared" si="2"/>
        <v>0</v>
      </c>
      <c r="M34" s="78">
        <f t="shared" si="3"/>
        <v>0</v>
      </c>
      <c r="N34" s="78">
        <f t="shared" si="3"/>
        <v>0</v>
      </c>
      <c r="O34" s="78">
        <f t="shared" si="3"/>
        <v>0</v>
      </c>
      <c r="P34" s="78">
        <f t="shared" si="3"/>
        <v>0</v>
      </c>
      <c r="Q34" s="78">
        <f t="shared" si="3"/>
        <v>0</v>
      </c>
      <c r="R34" s="78">
        <f t="shared" si="3"/>
        <v>0</v>
      </c>
      <c r="S34" s="78">
        <f t="shared" si="3"/>
        <v>0</v>
      </c>
      <c r="T34" s="78">
        <f t="shared" si="3"/>
        <v>0</v>
      </c>
      <c r="U34" s="78">
        <f t="shared" si="3"/>
        <v>0</v>
      </c>
      <c r="V34" s="78">
        <f t="shared" si="3"/>
        <v>0</v>
      </c>
      <c r="W34" s="78">
        <f t="shared" si="3"/>
        <v>0</v>
      </c>
      <c r="X34" s="78">
        <f t="shared" si="3"/>
        <v>0</v>
      </c>
      <c r="Y34" s="78">
        <f t="shared" si="3"/>
        <v>0</v>
      </c>
      <c r="Z34" s="78">
        <f t="shared" si="3"/>
        <v>0</v>
      </c>
      <c r="AA34" s="78">
        <f t="shared" si="3"/>
        <v>0</v>
      </c>
    </row>
    <row r="35" spans="1:27">
      <c r="A35" s="72">
        <v>4</v>
      </c>
      <c r="B35" s="72" t="str">
        <f t="shared" si="4"/>
        <v>Year 4</v>
      </c>
      <c r="C35" s="78">
        <f t="shared" si="2"/>
        <v>2.3940178924218731</v>
      </c>
      <c r="D35" s="78">
        <f t="shared" si="2"/>
        <v>0</v>
      </c>
      <c r="E35" s="78">
        <f t="shared" si="2"/>
        <v>0</v>
      </c>
      <c r="F35" s="78">
        <f t="shared" si="2"/>
        <v>0</v>
      </c>
      <c r="G35" s="78">
        <f t="shared" si="2"/>
        <v>0</v>
      </c>
      <c r="H35" s="78">
        <f t="shared" si="2"/>
        <v>0</v>
      </c>
      <c r="I35" s="78">
        <f t="shared" si="2"/>
        <v>0</v>
      </c>
      <c r="J35" s="78">
        <f t="shared" si="2"/>
        <v>0</v>
      </c>
      <c r="K35" s="78">
        <f t="shared" si="2"/>
        <v>0</v>
      </c>
      <c r="L35" s="78">
        <f t="shared" si="2"/>
        <v>0</v>
      </c>
      <c r="M35" s="78">
        <f t="shared" si="3"/>
        <v>0</v>
      </c>
      <c r="N35" s="78">
        <f t="shared" si="3"/>
        <v>0</v>
      </c>
      <c r="O35" s="78">
        <f t="shared" si="3"/>
        <v>0</v>
      </c>
      <c r="P35" s="78">
        <f t="shared" si="3"/>
        <v>0</v>
      </c>
      <c r="Q35" s="78">
        <f t="shared" si="3"/>
        <v>0</v>
      </c>
      <c r="R35" s="78">
        <f t="shared" si="3"/>
        <v>0</v>
      </c>
      <c r="S35" s="78">
        <f t="shared" si="3"/>
        <v>0</v>
      </c>
      <c r="T35" s="78">
        <f t="shared" si="3"/>
        <v>0</v>
      </c>
      <c r="U35" s="78">
        <f t="shared" si="3"/>
        <v>0</v>
      </c>
      <c r="V35" s="78">
        <f t="shared" si="3"/>
        <v>0</v>
      </c>
      <c r="W35" s="78">
        <f t="shared" si="3"/>
        <v>0</v>
      </c>
      <c r="X35" s="78">
        <f t="shared" si="3"/>
        <v>0</v>
      </c>
      <c r="Y35" s="78">
        <f t="shared" si="3"/>
        <v>0</v>
      </c>
      <c r="Z35" s="78">
        <f t="shared" si="3"/>
        <v>0</v>
      </c>
      <c r="AA35" s="78">
        <f t="shared" si="3"/>
        <v>0</v>
      </c>
    </row>
    <row r="36" spans="1:27">
      <c r="A36" s="72">
        <v>5</v>
      </c>
      <c r="B36" s="72" t="str">
        <f t="shared" si="4"/>
        <v>Year 5</v>
      </c>
      <c r="C36" s="78">
        <f t="shared" si="2"/>
        <v>3.166088662727927</v>
      </c>
      <c r="D36" s="78">
        <f t="shared" si="2"/>
        <v>0</v>
      </c>
      <c r="E36" s="78">
        <f t="shared" si="2"/>
        <v>0</v>
      </c>
      <c r="F36" s="78">
        <f t="shared" si="2"/>
        <v>0</v>
      </c>
      <c r="G36" s="78">
        <f t="shared" si="2"/>
        <v>0</v>
      </c>
      <c r="H36" s="78">
        <f t="shared" si="2"/>
        <v>0</v>
      </c>
      <c r="I36" s="78">
        <f t="shared" si="2"/>
        <v>0</v>
      </c>
      <c r="J36" s="78">
        <f t="shared" si="2"/>
        <v>0</v>
      </c>
      <c r="K36" s="78">
        <f t="shared" si="2"/>
        <v>0</v>
      </c>
      <c r="L36" s="78">
        <f t="shared" si="2"/>
        <v>0</v>
      </c>
      <c r="M36" s="78">
        <f t="shared" si="3"/>
        <v>0</v>
      </c>
      <c r="N36" s="78">
        <f t="shared" si="3"/>
        <v>0</v>
      </c>
      <c r="O36" s="78">
        <f t="shared" si="3"/>
        <v>0</v>
      </c>
      <c r="P36" s="78">
        <f t="shared" si="3"/>
        <v>0</v>
      </c>
      <c r="Q36" s="78">
        <f t="shared" si="3"/>
        <v>0</v>
      </c>
      <c r="R36" s="78">
        <f t="shared" si="3"/>
        <v>0</v>
      </c>
      <c r="S36" s="78">
        <f t="shared" si="3"/>
        <v>0</v>
      </c>
      <c r="T36" s="78">
        <f t="shared" si="3"/>
        <v>0</v>
      </c>
      <c r="U36" s="78">
        <f t="shared" si="3"/>
        <v>0</v>
      </c>
      <c r="V36" s="78">
        <f t="shared" si="3"/>
        <v>0</v>
      </c>
      <c r="W36" s="78">
        <f t="shared" si="3"/>
        <v>0</v>
      </c>
      <c r="X36" s="78">
        <f t="shared" si="3"/>
        <v>0</v>
      </c>
      <c r="Y36" s="78">
        <f t="shared" si="3"/>
        <v>0</v>
      </c>
      <c r="Z36" s="78">
        <f t="shared" si="3"/>
        <v>0</v>
      </c>
      <c r="AA36" s="78">
        <f t="shared" si="3"/>
        <v>0</v>
      </c>
    </row>
    <row r="37" spans="1:27">
      <c r="A37" s="72">
        <v>6</v>
      </c>
      <c r="B37" s="72" t="str">
        <f t="shared" si="4"/>
        <v>Year 6</v>
      </c>
      <c r="C37" s="78">
        <f t="shared" si="2"/>
        <v>4.1871522564576837</v>
      </c>
      <c r="D37" s="78">
        <f t="shared" si="2"/>
        <v>0</v>
      </c>
      <c r="E37" s="78">
        <f t="shared" si="2"/>
        <v>0</v>
      </c>
      <c r="F37" s="78">
        <f t="shared" si="2"/>
        <v>0</v>
      </c>
      <c r="G37" s="78">
        <f t="shared" si="2"/>
        <v>0</v>
      </c>
      <c r="H37" s="78">
        <f t="shared" si="2"/>
        <v>0</v>
      </c>
      <c r="I37" s="78">
        <f t="shared" si="2"/>
        <v>0</v>
      </c>
      <c r="J37" s="78">
        <f t="shared" si="2"/>
        <v>0</v>
      </c>
      <c r="K37" s="78">
        <f t="shared" si="2"/>
        <v>0</v>
      </c>
      <c r="L37" s="78">
        <f t="shared" si="2"/>
        <v>0</v>
      </c>
      <c r="M37" s="78">
        <f t="shared" si="3"/>
        <v>0</v>
      </c>
      <c r="N37" s="78">
        <f t="shared" si="3"/>
        <v>0</v>
      </c>
      <c r="O37" s="78">
        <f t="shared" si="3"/>
        <v>0</v>
      </c>
      <c r="P37" s="78">
        <f t="shared" si="3"/>
        <v>0</v>
      </c>
      <c r="Q37" s="78">
        <f t="shared" si="3"/>
        <v>0</v>
      </c>
      <c r="R37" s="78">
        <f t="shared" si="3"/>
        <v>0</v>
      </c>
      <c r="S37" s="78">
        <f t="shared" si="3"/>
        <v>0</v>
      </c>
      <c r="T37" s="78">
        <f t="shared" si="3"/>
        <v>0</v>
      </c>
      <c r="U37" s="78">
        <f t="shared" si="3"/>
        <v>0</v>
      </c>
      <c r="V37" s="78">
        <f t="shared" si="3"/>
        <v>0</v>
      </c>
      <c r="W37" s="78">
        <f t="shared" si="3"/>
        <v>0</v>
      </c>
      <c r="X37" s="78">
        <f t="shared" si="3"/>
        <v>0</v>
      </c>
      <c r="Y37" s="78">
        <f t="shared" si="3"/>
        <v>0</v>
      </c>
      <c r="Z37" s="78">
        <f t="shared" si="3"/>
        <v>0</v>
      </c>
      <c r="AA37" s="78">
        <f t="shared" si="3"/>
        <v>0</v>
      </c>
    </row>
    <row r="38" spans="1:27">
      <c r="A38" s="72">
        <v>7</v>
      </c>
      <c r="B38" s="72" t="str">
        <f t="shared" si="4"/>
        <v>Year 7</v>
      </c>
      <c r="C38" s="78">
        <f t="shared" si="2"/>
        <v>2.7687544295826427</v>
      </c>
      <c r="D38" s="78">
        <f t="shared" si="2"/>
        <v>0</v>
      </c>
      <c r="E38" s="78">
        <f t="shared" si="2"/>
        <v>0</v>
      </c>
      <c r="F38" s="78">
        <f t="shared" si="2"/>
        <v>0</v>
      </c>
      <c r="G38" s="78">
        <f t="shared" si="2"/>
        <v>0</v>
      </c>
      <c r="H38" s="78">
        <f t="shared" si="2"/>
        <v>0</v>
      </c>
      <c r="I38" s="78">
        <f t="shared" si="2"/>
        <v>0</v>
      </c>
      <c r="J38" s="78">
        <f t="shared" si="2"/>
        <v>0</v>
      </c>
      <c r="K38" s="78">
        <f t="shared" si="2"/>
        <v>0</v>
      </c>
      <c r="L38" s="78">
        <f t="shared" si="2"/>
        <v>0</v>
      </c>
      <c r="M38" s="78">
        <f t="shared" si="3"/>
        <v>0</v>
      </c>
      <c r="N38" s="78">
        <f t="shared" si="3"/>
        <v>0</v>
      </c>
      <c r="O38" s="78">
        <f t="shared" si="3"/>
        <v>0</v>
      </c>
      <c r="P38" s="78">
        <f t="shared" si="3"/>
        <v>0</v>
      </c>
      <c r="Q38" s="78">
        <f t="shared" si="3"/>
        <v>0</v>
      </c>
      <c r="R38" s="78">
        <f t="shared" si="3"/>
        <v>0</v>
      </c>
      <c r="S38" s="78">
        <f t="shared" si="3"/>
        <v>0</v>
      </c>
      <c r="T38" s="78">
        <f t="shared" si="3"/>
        <v>0</v>
      </c>
      <c r="U38" s="78">
        <f t="shared" si="3"/>
        <v>0</v>
      </c>
      <c r="V38" s="78">
        <f t="shared" si="3"/>
        <v>0</v>
      </c>
      <c r="W38" s="78">
        <f t="shared" si="3"/>
        <v>0</v>
      </c>
      <c r="X38" s="78">
        <f t="shared" si="3"/>
        <v>0</v>
      </c>
      <c r="Y38" s="78">
        <f t="shared" si="3"/>
        <v>0</v>
      </c>
      <c r="Z38" s="78">
        <f t="shared" si="3"/>
        <v>0</v>
      </c>
      <c r="AA38" s="78">
        <f t="shared" si="3"/>
        <v>0</v>
      </c>
    </row>
    <row r="39" spans="1:27">
      <c r="A39" s="72">
        <v>8</v>
      </c>
      <c r="B39" s="72" t="str">
        <f t="shared" si="4"/>
        <v>Year 8</v>
      </c>
      <c r="C39" s="78">
        <f t="shared" si="2"/>
        <v>0</v>
      </c>
      <c r="D39" s="78">
        <f t="shared" si="2"/>
        <v>0</v>
      </c>
      <c r="E39" s="78">
        <f t="shared" si="2"/>
        <v>0</v>
      </c>
      <c r="F39" s="78">
        <f t="shared" si="2"/>
        <v>0</v>
      </c>
      <c r="G39" s="78">
        <f t="shared" si="2"/>
        <v>0</v>
      </c>
      <c r="H39" s="78">
        <f t="shared" si="2"/>
        <v>0</v>
      </c>
      <c r="I39" s="78">
        <f t="shared" si="2"/>
        <v>0</v>
      </c>
      <c r="J39" s="78">
        <f t="shared" si="2"/>
        <v>0</v>
      </c>
      <c r="K39" s="78">
        <f t="shared" si="2"/>
        <v>0</v>
      </c>
      <c r="L39" s="78">
        <f t="shared" si="2"/>
        <v>0</v>
      </c>
      <c r="M39" s="78">
        <f t="shared" si="3"/>
        <v>0</v>
      </c>
      <c r="N39" s="78">
        <f t="shared" si="3"/>
        <v>0</v>
      </c>
      <c r="O39" s="78">
        <f t="shared" si="3"/>
        <v>0</v>
      </c>
      <c r="P39" s="78">
        <f t="shared" si="3"/>
        <v>0</v>
      </c>
      <c r="Q39" s="78">
        <f t="shared" si="3"/>
        <v>0</v>
      </c>
      <c r="R39" s="78">
        <f t="shared" si="3"/>
        <v>0</v>
      </c>
      <c r="S39" s="78">
        <f t="shared" si="3"/>
        <v>0</v>
      </c>
      <c r="T39" s="78">
        <f t="shared" si="3"/>
        <v>0</v>
      </c>
      <c r="U39" s="78">
        <f t="shared" si="3"/>
        <v>0</v>
      </c>
      <c r="V39" s="78">
        <f t="shared" si="3"/>
        <v>0</v>
      </c>
      <c r="W39" s="78">
        <f t="shared" si="3"/>
        <v>0</v>
      </c>
      <c r="X39" s="78">
        <f t="shared" si="3"/>
        <v>0</v>
      </c>
      <c r="Y39" s="78">
        <f t="shared" si="3"/>
        <v>0</v>
      </c>
      <c r="Z39" s="78">
        <f t="shared" si="3"/>
        <v>0</v>
      </c>
      <c r="AA39" s="78">
        <f t="shared" si="3"/>
        <v>0</v>
      </c>
    </row>
    <row r="40" spans="1:27">
      <c r="A40" s="72">
        <v>9</v>
      </c>
      <c r="B40" s="72" t="str">
        <f t="shared" si="4"/>
        <v>Year 9</v>
      </c>
      <c r="C40" s="78">
        <f t="shared" si="2"/>
        <v>0</v>
      </c>
      <c r="D40" s="78">
        <f t="shared" si="2"/>
        <v>0</v>
      </c>
      <c r="E40" s="78">
        <f t="shared" si="2"/>
        <v>0</v>
      </c>
      <c r="F40" s="78">
        <f t="shared" si="2"/>
        <v>0</v>
      </c>
      <c r="G40" s="78">
        <f t="shared" si="2"/>
        <v>0</v>
      </c>
      <c r="H40" s="78">
        <f t="shared" si="2"/>
        <v>0</v>
      </c>
      <c r="I40" s="78">
        <f t="shared" si="2"/>
        <v>0</v>
      </c>
      <c r="J40" s="78">
        <f t="shared" si="2"/>
        <v>0</v>
      </c>
      <c r="K40" s="78">
        <f t="shared" si="2"/>
        <v>0</v>
      </c>
      <c r="L40" s="78">
        <f t="shared" si="2"/>
        <v>0</v>
      </c>
      <c r="M40" s="78">
        <f t="shared" si="3"/>
        <v>0</v>
      </c>
      <c r="N40" s="78">
        <f t="shared" si="3"/>
        <v>0</v>
      </c>
      <c r="O40" s="78">
        <f t="shared" si="3"/>
        <v>0</v>
      </c>
      <c r="P40" s="78">
        <f t="shared" si="3"/>
        <v>0</v>
      </c>
      <c r="Q40" s="78">
        <f t="shared" si="3"/>
        <v>0</v>
      </c>
      <c r="R40" s="78">
        <f t="shared" si="3"/>
        <v>0</v>
      </c>
      <c r="S40" s="78">
        <f t="shared" si="3"/>
        <v>0</v>
      </c>
      <c r="T40" s="78">
        <f t="shared" si="3"/>
        <v>0</v>
      </c>
      <c r="U40" s="78">
        <f t="shared" si="3"/>
        <v>0</v>
      </c>
      <c r="V40" s="78">
        <f t="shared" si="3"/>
        <v>0</v>
      </c>
      <c r="W40" s="78">
        <f t="shared" si="3"/>
        <v>0</v>
      </c>
      <c r="X40" s="78">
        <f t="shared" si="3"/>
        <v>0</v>
      </c>
      <c r="Y40" s="78">
        <f t="shared" si="3"/>
        <v>0</v>
      </c>
      <c r="Z40" s="78">
        <f t="shared" si="3"/>
        <v>0</v>
      </c>
      <c r="AA40" s="78">
        <f t="shared" si="3"/>
        <v>0</v>
      </c>
    </row>
    <row r="41" spans="1:27">
      <c r="A41" s="72">
        <v>10</v>
      </c>
      <c r="B41" s="72" t="str">
        <f t="shared" si="4"/>
        <v>Year 10</v>
      </c>
      <c r="C41" s="78">
        <f t="shared" si="2"/>
        <v>0</v>
      </c>
      <c r="D41" s="78">
        <f t="shared" si="2"/>
        <v>0</v>
      </c>
      <c r="E41" s="78">
        <f t="shared" si="2"/>
        <v>0</v>
      </c>
      <c r="F41" s="78">
        <f t="shared" si="2"/>
        <v>0</v>
      </c>
      <c r="G41" s="78">
        <f t="shared" si="2"/>
        <v>0</v>
      </c>
      <c r="H41" s="78">
        <f t="shared" si="2"/>
        <v>0</v>
      </c>
      <c r="I41" s="78">
        <f t="shared" si="2"/>
        <v>0</v>
      </c>
      <c r="J41" s="78">
        <f t="shared" si="2"/>
        <v>0</v>
      </c>
      <c r="K41" s="78">
        <f t="shared" si="2"/>
        <v>0</v>
      </c>
      <c r="L41" s="78">
        <f t="shared" si="2"/>
        <v>0</v>
      </c>
      <c r="M41" s="78">
        <f t="shared" si="3"/>
        <v>0</v>
      </c>
      <c r="N41" s="78">
        <f t="shared" si="3"/>
        <v>0</v>
      </c>
      <c r="O41" s="78">
        <f t="shared" si="3"/>
        <v>0</v>
      </c>
      <c r="P41" s="78">
        <f t="shared" si="3"/>
        <v>0</v>
      </c>
      <c r="Q41" s="78">
        <f t="shared" si="3"/>
        <v>0</v>
      </c>
      <c r="R41" s="78">
        <f t="shared" si="3"/>
        <v>0</v>
      </c>
      <c r="S41" s="78">
        <f t="shared" si="3"/>
        <v>0</v>
      </c>
      <c r="T41" s="78">
        <f t="shared" si="3"/>
        <v>0</v>
      </c>
      <c r="U41" s="78">
        <f t="shared" si="3"/>
        <v>0</v>
      </c>
      <c r="V41" s="78">
        <f t="shared" si="3"/>
        <v>0</v>
      </c>
      <c r="W41" s="78">
        <f t="shared" si="3"/>
        <v>0</v>
      </c>
      <c r="X41" s="78">
        <f t="shared" si="3"/>
        <v>0</v>
      </c>
      <c r="Y41" s="78">
        <f t="shared" si="3"/>
        <v>0</v>
      </c>
      <c r="Z41" s="78">
        <f t="shared" si="3"/>
        <v>0</v>
      </c>
      <c r="AA41" s="78">
        <f t="shared" si="3"/>
        <v>0</v>
      </c>
    </row>
    <row r="43" spans="1:27">
      <c r="A43" s="104" t="s">
        <v>579</v>
      </c>
      <c r="B43" s="72" t="s">
        <v>580</v>
      </c>
      <c r="C43" s="78">
        <f t="shared" ref="C43:AA43" si="5">IFERROR(C$15/C$14*100,0)</f>
        <v>71.428571428571431</v>
      </c>
      <c r="D43" s="78">
        <f t="shared" si="5"/>
        <v>71.428571428571431</v>
      </c>
      <c r="E43" s="78">
        <f t="shared" si="5"/>
        <v>0</v>
      </c>
      <c r="F43" s="78">
        <f t="shared" si="5"/>
        <v>0</v>
      </c>
      <c r="G43" s="78">
        <f t="shared" si="5"/>
        <v>0</v>
      </c>
      <c r="H43" s="78">
        <f t="shared" si="5"/>
        <v>0</v>
      </c>
      <c r="I43" s="78">
        <f t="shared" si="5"/>
        <v>0</v>
      </c>
      <c r="J43" s="78">
        <f t="shared" si="5"/>
        <v>0</v>
      </c>
      <c r="K43" s="78">
        <f t="shared" si="5"/>
        <v>0</v>
      </c>
      <c r="L43" s="78">
        <f t="shared" si="5"/>
        <v>0</v>
      </c>
      <c r="M43" s="78">
        <f t="shared" si="5"/>
        <v>0</v>
      </c>
      <c r="N43" s="78">
        <f t="shared" si="5"/>
        <v>0</v>
      </c>
      <c r="O43" s="78">
        <f t="shared" si="5"/>
        <v>0</v>
      </c>
      <c r="P43" s="78">
        <f t="shared" si="5"/>
        <v>0</v>
      </c>
      <c r="Q43" s="78">
        <f t="shared" si="5"/>
        <v>0</v>
      </c>
      <c r="R43" s="78">
        <f t="shared" si="5"/>
        <v>0</v>
      </c>
      <c r="S43" s="78">
        <f t="shared" si="5"/>
        <v>0</v>
      </c>
      <c r="T43" s="78">
        <f t="shared" si="5"/>
        <v>0</v>
      </c>
      <c r="U43" s="78">
        <f t="shared" si="5"/>
        <v>0</v>
      </c>
      <c r="V43" s="78">
        <f t="shared" si="5"/>
        <v>0</v>
      </c>
      <c r="W43" s="78">
        <f t="shared" si="5"/>
        <v>0</v>
      </c>
      <c r="X43" s="78">
        <f t="shared" si="5"/>
        <v>0</v>
      </c>
      <c r="Y43" s="78">
        <f t="shared" si="5"/>
        <v>0</v>
      </c>
      <c r="Z43" s="78">
        <f t="shared" si="5"/>
        <v>0</v>
      </c>
      <c r="AA43" s="78">
        <f t="shared" si="5"/>
        <v>0</v>
      </c>
    </row>
    <row r="44" spans="1:27">
      <c r="A44" s="104" t="s">
        <v>581</v>
      </c>
      <c r="B44" s="72" t="s">
        <v>582</v>
      </c>
      <c r="C44" s="78">
        <f t="shared" ref="C44:AA44" si="6">IFERROR(C$16/C$14*100,0)</f>
        <v>8.3333333333333321</v>
      </c>
      <c r="D44" s="78">
        <f t="shared" si="6"/>
        <v>8.3333333333333321</v>
      </c>
      <c r="E44" s="78">
        <f t="shared" si="6"/>
        <v>0</v>
      </c>
      <c r="F44" s="78">
        <f t="shared" si="6"/>
        <v>0</v>
      </c>
      <c r="G44" s="78">
        <f t="shared" si="6"/>
        <v>0</v>
      </c>
      <c r="H44" s="78">
        <f t="shared" si="6"/>
        <v>0</v>
      </c>
      <c r="I44" s="78">
        <f t="shared" si="6"/>
        <v>0</v>
      </c>
      <c r="J44" s="78">
        <f t="shared" si="6"/>
        <v>0</v>
      </c>
      <c r="K44" s="78">
        <f t="shared" si="6"/>
        <v>0</v>
      </c>
      <c r="L44" s="78">
        <f t="shared" si="6"/>
        <v>0</v>
      </c>
      <c r="M44" s="78">
        <f t="shared" si="6"/>
        <v>0</v>
      </c>
      <c r="N44" s="78">
        <f t="shared" si="6"/>
        <v>0</v>
      </c>
      <c r="O44" s="78">
        <f t="shared" si="6"/>
        <v>0</v>
      </c>
      <c r="P44" s="78">
        <f t="shared" si="6"/>
        <v>0</v>
      </c>
      <c r="Q44" s="78">
        <f t="shared" si="6"/>
        <v>0</v>
      </c>
      <c r="R44" s="78">
        <f t="shared" si="6"/>
        <v>0</v>
      </c>
      <c r="S44" s="78">
        <f t="shared" si="6"/>
        <v>0</v>
      </c>
      <c r="T44" s="78">
        <f t="shared" si="6"/>
        <v>0</v>
      </c>
      <c r="U44" s="78">
        <f t="shared" si="6"/>
        <v>0</v>
      </c>
      <c r="V44" s="78">
        <f t="shared" si="6"/>
        <v>0</v>
      </c>
      <c r="W44" s="78">
        <f t="shared" si="6"/>
        <v>0</v>
      </c>
      <c r="X44" s="78">
        <f t="shared" si="6"/>
        <v>0</v>
      </c>
      <c r="Y44" s="78">
        <f t="shared" si="6"/>
        <v>0</v>
      </c>
      <c r="Z44" s="78">
        <f t="shared" si="6"/>
        <v>0</v>
      </c>
      <c r="AA44" s="78">
        <f t="shared" si="6"/>
        <v>0</v>
      </c>
    </row>
    <row r="45" spans="1:27">
      <c r="A45" s="104" t="s">
        <v>583</v>
      </c>
      <c r="B45" s="72" t="s">
        <v>584</v>
      </c>
      <c r="C45" s="78">
        <f>(C$43+C$44)/100</f>
        <v>0.79761904761904756</v>
      </c>
      <c r="D45" s="78">
        <f>(D$43+D$44)/100</f>
        <v>0.79761904761904756</v>
      </c>
      <c r="E45" s="78">
        <f t="shared" ref="E45:AA45" si="7">(E$43+E$44)/100</f>
        <v>0</v>
      </c>
      <c r="F45" s="78">
        <f t="shared" si="7"/>
        <v>0</v>
      </c>
      <c r="G45" s="78">
        <f t="shared" si="7"/>
        <v>0</v>
      </c>
      <c r="H45" s="78">
        <f t="shared" si="7"/>
        <v>0</v>
      </c>
      <c r="I45" s="78">
        <f t="shared" si="7"/>
        <v>0</v>
      </c>
      <c r="J45" s="78">
        <f t="shared" si="7"/>
        <v>0</v>
      </c>
      <c r="K45" s="78">
        <f t="shared" si="7"/>
        <v>0</v>
      </c>
      <c r="L45" s="78">
        <f t="shared" si="7"/>
        <v>0</v>
      </c>
      <c r="M45" s="78">
        <f t="shared" si="7"/>
        <v>0</v>
      </c>
      <c r="N45" s="78">
        <f t="shared" si="7"/>
        <v>0</v>
      </c>
      <c r="O45" s="78">
        <f t="shared" si="7"/>
        <v>0</v>
      </c>
      <c r="P45" s="78">
        <f t="shared" si="7"/>
        <v>0</v>
      </c>
      <c r="Q45" s="78">
        <f t="shared" si="7"/>
        <v>0</v>
      </c>
      <c r="R45" s="78">
        <f t="shared" si="7"/>
        <v>0</v>
      </c>
      <c r="S45" s="78">
        <f t="shared" si="7"/>
        <v>0</v>
      </c>
      <c r="T45" s="78">
        <f t="shared" si="7"/>
        <v>0</v>
      </c>
      <c r="U45" s="78">
        <f t="shared" si="7"/>
        <v>0</v>
      </c>
      <c r="V45" s="78">
        <f t="shared" si="7"/>
        <v>0</v>
      </c>
      <c r="W45" s="78">
        <f t="shared" si="7"/>
        <v>0</v>
      </c>
      <c r="X45" s="78">
        <f t="shared" si="7"/>
        <v>0</v>
      </c>
      <c r="Y45" s="78">
        <f t="shared" si="7"/>
        <v>0</v>
      </c>
      <c r="Z45" s="78">
        <f t="shared" si="7"/>
        <v>0</v>
      </c>
      <c r="AA45" s="78">
        <f t="shared" si="7"/>
        <v>0</v>
      </c>
    </row>
    <row r="47" spans="1:27" ht="86.45">
      <c r="A47" s="104" t="s">
        <v>585</v>
      </c>
      <c r="B47" s="200" t="s">
        <v>586</v>
      </c>
      <c r="C47" s="199"/>
    </row>
    <row r="48" spans="1:27">
      <c r="A48" s="72">
        <f t="shared" ref="A48:A57" si="8">A32</f>
        <v>1</v>
      </c>
      <c r="B48" s="72" t="str">
        <f t="shared" si="4"/>
        <v>Year 1</v>
      </c>
      <c r="C48" s="78">
        <f t="shared" ref="C48:AA48" si="9">IFERROR(IF($A48&lt;=C$3,C32*C$9*C$45+C$8*C$23*100,C32*C$9*C$45),0)</f>
        <v>2.25</v>
      </c>
      <c r="D48" s="78">
        <f t="shared" si="9"/>
        <v>1.9621428571428565</v>
      </c>
      <c r="E48" s="78">
        <f t="shared" si="9"/>
        <v>0</v>
      </c>
      <c r="F48" s="78">
        <f t="shared" si="9"/>
        <v>0</v>
      </c>
      <c r="G48" s="78">
        <f t="shared" si="9"/>
        <v>0</v>
      </c>
      <c r="H48" s="78">
        <f t="shared" si="9"/>
        <v>0</v>
      </c>
      <c r="I48" s="78">
        <f t="shared" si="9"/>
        <v>0</v>
      </c>
      <c r="J48" s="78">
        <f t="shared" si="9"/>
        <v>0</v>
      </c>
      <c r="K48" s="78">
        <f t="shared" si="9"/>
        <v>0</v>
      </c>
      <c r="L48" s="78">
        <f t="shared" si="9"/>
        <v>0</v>
      </c>
      <c r="M48" s="78">
        <f t="shared" si="9"/>
        <v>0</v>
      </c>
      <c r="N48" s="78">
        <f t="shared" si="9"/>
        <v>0</v>
      </c>
      <c r="O48" s="78">
        <f t="shared" si="9"/>
        <v>0</v>
      </c>
      <c r="P48" s="78">
        <f t="shared" si="9"/>
        <v>0</v>
      </c>
      <c r="Q48" s="78">
        <f t="shared" si="9"/>
        <v>0</v>
      </c>
      <c r="R48" s="78">
        <f t="shared" si="9"/>
        <v>0</v>
      </c>
      <c r="S48" s="78">
        <f t="shared" si="9"/>
        <v>0</v>
      </c>
      <c r="T48" s="78">
        <f t="shared" si="9"/>
        <v>0</v>
      </c>
      <c r="U48" s="78">
        <f t="shared" si="9"/>
        <v>0</v>
      </c>
      <c r="V48" s="78">
        <f t="shared" si="9"/>
        <v>0</v>
      </c>
      <c r="W48" s="78">
        <f t="shared" si="9"/>
        <v>0</v>
      </c>
      <c r="X48" s="78">
        <f t="shared" si="9"/>
        <v>0</v>
      </c>
      <c r="Y48" s="78">
        <f t="shared" si="9"/>
        <v>0</v>
      </c>
      <c r="Z48" s="78">
        <f t="shared" si="9"/>
        <v>0</v>
      </c>
      <c r="AA48" s="78">
        <f t="shared" si="9"/>
        <v>0</v>
      </c>
    </row>
    <row r="49" spans="1:27">
      <c r="A49" s="72">
        <f t="shared" si="8"/>
        <v>2</v>
      </c>
      <c r="B49" s="72" t="str">
        <f t="shared" si="4"/>
        <v>Year 2</v>
      </c>
      <c r="C49" s="78">
        <f t="shared" ref="C49:AA49" si="10">IFERROR(IF($A49&lt;=C$3,C33*C$9*C$45+C$8*C$23*100,C33*C$9*C$45),0)</f>
        <v>2.25</v>
      </c>
      <c r="D49" s="78">
        <f t="shared" si="10"/>
        <v>1.0307381696428568</v>
      </c>
      <c r="E49" s="78">
        <f t="shared" si="10"/>
        <v>0</v>
      </c>
      <c r="F49" s="78">
        <f t="shared" si="10"/>
        <v>0</v>
      </c>
      <c r="G49" s="78">
        <f t="shared" si="10"/>
        <v>0</v>
      </c>
      <c r="H49" s="78">
        <f t="shared" si="10"/>
        <v>0</v>
      </c>
      <c r="I49" s="78">
        <f t="shared" si="10"/>
        <v>0</v>
      </c>
      <c r="J49" s="78">
        <f t="shared" si="10"/>
        <v>0</v>
      </c>
      <c r="K49" s="78">
        <f t="shared" si="10"/>
        <v>0</v>
      </c>
      <c r="L49" s="78">
        <f t="shared" si="10"/>
        <v>0</v>
      </c>
      <c r="M49" s="78">
        <f t="shared" si="10"/>
        <v>0</v>
      </c>
      <c r="N49" s="78">
        <f t="shared" si="10"/>
        <v>0</v>
      </c>
      <c r="O49" s="78">
        <f t="shared" si="10"/>
        <v>0</v>
      </c>
      <c r="P49" s="78">
        <f t="shared" si="10"/>
        <v>0</v>
      </c>
      <c r="Q49" s="78">
        <f t="shared" si="10"/>
        <v>0</v>
      </c>
      <c r="R49" s="78">
        <f t="shared" si="10"/>
        <v>0</v>
      </c>
      <c r="S49" s="78">
        <f t="shared" si="10"/>
        <v>0</v>
      </c>
      <c r="T49" s="78">
        <f t="shared" si="10"/>
        <v>0</v>
      </c>
      <c r="U49" s="78">
        <f t="shared" si="10"/>
        <v>0</v>
      </c>
      <c r="V49" s="78">
        <f t="shared" si="10"/>
        <v>0</v>
      </c>
      <c r="W49" s="78">
        <f t="shared" si="10"/>
        <v>0</v>
      </c>
      <c r="X49" s="78">
        <f t="shared" si="10"/>
        <v>0</v>
      </c>
      <c r="Y49" s="78">
        <f t="shared" si="10"/>
        <v>0</v>
      </c>
      <c r="Z49" s="78">
        <f t="shared" si="10"/>
        <v>0</v>
      </c>
      <c r="AA49" s="78">
        <f t="shared" si="10"/>
        <v>0</v>
      </c>
    </row>
    <row r="50" spans="1:27">
      <c r="A50" s="72">
        <f t="shared" si="8"/>
        <v>3</v>
      </c>
      <c r="B50" s="72" t="str">
        <f t="shared" si="4"/>
        <v>Year 3</v>
      </c>
      <c r="C50" s="78">
        <f t="shared" ref="C50:AA50" si="11">IFERROR(IF($A50&lt;=C$3,C34*C$9*C$45+C$8*C$23*100,C34*C$9*C$45),0)</f>
        <v>0.72193356194196401</v>
      </c>
      <c r="D50" s="78">
        <f t="shared" si="11"/>
        <v>0</v>
      </c>
      <c r="E50" s="78">
        <f t="shared" si="11"/>
        <v>0</v>
      </c>
      <c r="F50" s="78">
        <f t="shared" si="11"/>
        <v>0</v>
      </c>
      <c r="G50" s="78">
        <f t="shared" si="11"/>
        <v>0</v>
      </c>
      <c r="H50" s="78">
        <f t="shared" si="11"/>
        <v>0</v>
      </c>
      <c r="I50" s="78">
        <f t="shared" si="11"/>
        <v>0</v>
      </c>
      <c r="J50" s="78">
        <f t="shared" si="11"/>
        <v>0</v>
      </c>
      <c r="K50" s="78">
        <f t="shared" si="11"/>
        <v>0</v>
      </c>
      <c r="L50" s="78">
        <f t="shared" si="11"/>
        <v>0</v>
      </c>
      <c r="M50" s="78">
        <f t="shared" si="11"/>
        <v>0</v>
      </c>
      <c r="N50" s="78">
        <f t="shared" si="11"/>
        <v>0</v>
      </c>
      <c r="O50" s="78">
        <f t="shared" si="11"/>
        <v>0</v>
      </c>
      <c r="P50" s="78">
        <f t="shared" si="11"/>
        <v>0</v>
      </c>
      <c r="Q50" s="78">
        <f t="shared" si="11"/>
        <v>0</v>
      </c>
      <c r="R50" s="78">
        <f t="shared" si="11"/>
        <v>0</v>
      </c>
      <c r="S50" s="78">
        <f t="shared" si="11"/>
        <v>0</v>
      </c>
      <c r="T50" s="78">
        <f t="shared" si="11"/>
        <v>0</v>
      </c>
      <c r="U50" s="78">
        <f t="shared" si="11"/>
        <v>0</v>
      </c>
      <c r="V50" s="78">
        <f t="shared" si="11"/>
        <v>0</v>
      </c>
      <c r="W50" s="78">
        <f t="shared" si="11"/>
        <v>0</v>
      </c>
      <c r="X50" s="78">
        <f t="shared" si="11"/>
        <v>0</v>
      </c>
      <c r="Y50" s="78">
        <f t="shared" si="11"/>
        <v>0</v>
      </c>
      <c r="Z50" s="78">
        <f t="shared" si="11"/>
        <v>0</v>
      </c>
      <c r="AA50" s="78">
        <f t="shared" si="11"/>
        <v>0</v>
      </c>
    </row>
    <row r="51" spans="1:27">
      <c r="A51" s="72">
        <f t="shared" si="8"/>
        <v>4</v>
      </c>
      <c r="B51" s="72" t="str">
        <f t="shared" si="4"/>
        <v>Year 4</v>
      </c>
      <c r="C51" s="78">
        <f t="shared" ref="C51:AA51" si="12">IFERROR(IF($A51&lt;=C$3,C35*C$9*C$45+C$8*C$23*100,C35*C$9*C$45),0)</f>
        <v>1.9095142713364939</v>
      </c>
      <c r="D51" s="78">
        <f t="shared" si="12"/>
        <v>0</v>
      </c>
      <c r="E51" s="78">
        <f t="shared" si="12"/>
        <v>0</v>
      </c>
      <c r="F51" s="78">
        <f t="shared" si="12"/>
        <v>0</v>
      </c>
      <c r="G51" s="78">
        <f t="shared" si="12"/>
        <v>0</v>
      </c>
      <c r="H51" s="78">
        <f t="shared" si="12"/>
        <v>0</v>
      </c>
      <c r="I51" s="78">
        <f t="shared" si="12"/>
        <v>0</v>
      </c>
      <c r="J51" s="78">
        <f t="shared" si="12"/>
        <v>0</v>
      </c>
      <c r="K51" s="78">
        <f t="shared" si="12"/>
        <v>0</v>
      </c>
      <c r="L51" s="78">
        <f t="shared" si="12"/>
        <v>0</v>
      </c>
      <c r="M51" s="78">
        <f t="shared" si="12"/>
        <v>0</v>
      </c>
      <c r="N51" s="78">
        <f t="shared" si="12"/>
        <v>0</v>
      </c>
      <c r="O51" s="78">
        <f t="shared" si="12"/>
        <v>0</v>
      </c>
      <c r="P51" s="78">
        <f t="shared" si="12"/>
        <v>0</v>
      </c>
      <c r="Q51" s="78">
        <f t="shared" si="12"/>
        <v>0</v>
      </c>
      <c r="R51" s="78">
        <f t="shared" si="12"/>
        <v>0</v>
      </c>
      <c r="S51" s="78">
        <f t="shared" si="12"/>
        <v>0</v>
      </c>
      <c r="T51" s="78">
        <f t="shared" si="12"/>
        <v>0</v>
      </c>
      <c r="U51" s="78">
        <f t="shared" si="12"/>
        <v>0</v>
      </c>
      <c r="V51" s="78">
        <f t="shared" si="12"/>
        <v>0</v>
      </c>
      <c r="W51" s="78">
        <f t="shared" si="12"/>
        <v>0</v>
      </c>
      <c r="X51" s="78">
        <f t="shared" si="12"/>
        <v>0</v>
      </c>
      <c r="Y51" s="78">
        <f t="shared" si="12"/>
        <v>0</v>
      </c>
      <c r="Z51" s="78">
        <f t="shared" si="12"/>
        <v>0</v>
      </c>
      <c r="AA51" s="78">
        <f t="shared" si="12"/>
        <v>0</v>
      </c>
    </row>
    <row r="52" spans="1:27">
      <c r="A52" s="72">
        <f t="shared" si="8"/>
        <v>5</v>
      </c>
      <c r="B52" s="72" t="str">
        <f t="shared" si="4"/>
        <v>Year 5</v>
      </c>
      <c r="C52" s="78">
        <f t="shared" ref="C52:AA52" si="13">IFERROR(IF($A52&lt;=C$3,C36*C$9*C$45+C$8*C$23*100,C36*C$9*C$45),0)</f>
        <v>2.5253326238425129</v>
      </c>
      <c r="D52" s="78">
        <f t="shared" si="13"/>
        <v>0</v>
      </c>
      <c r="E52" s="78">
        <f t="shared" si="13"/>
        <v>0</v>
      </c>
      <c r="F52" s="78">
        <f t="shared" si="13"/>
        <v>0</v>
      </c>
      <c r="G52" s="78">
        <f t="shared" si="13"/>
        <v>0</v>
      </c>
      <c r="H52" s="78">
        <f t="shared" si="13"/>
        <v>0</v>
      </c>
      <c r="I52" s="78">
        <f t="shared" si="13"/>
        <v>0</v>
      </c>
      <c r="J52" s="78">
        <f t="shared" si="13"/>
        <v>0</v>
      </c>
      <c r="K52" s="78">
        <f t="shared" si="13"/>
        <v>0</v>
      </c>
      <c r="L52" s="78">
        <f t="shared" si="13"/>
        <v>0</v>
      </c>
      <c r="M52" s="78">
        <f t="shared" si="13"/>
        <v>0</v>
      </c>
      <c r="N52" s="78">
        <f t="shared" si="13"/>
        <v>0</v>
      </c>
      <c r="O52" s="78">
        <f t="shared" si="13"/>
        <v>0</v>
      </c>
      <c r="P52" s="78">
        <f t="shared" si="13"/>
        <v>0</v>
      </c>
      <c r="Q52" s="78">
        <f t="shared" si="13"/>
        <v>0</v>
      </c>
      <c r="R52" s="78">
        <f t="shared" si="13"/>
        <v>0</v>
      </c>
      <c r="S52" s="78">
        <f t="shared" si="13"/>
        <v>0</v>
      </c>
      <c r="T52" s="78">
        <f t="shared" si="13"/>
        <v>0</v>
      </c>
      <c r="U52" s="78">
        <f t="shared" si="13"/>
        <v>0</v>
      </c>
      <c r="V52" s="78">
        <f t="shared" si="13"/>
        <v>0</v>
      </c>
      <c r="W52" s="78">
        <f t="shared" si="13"/>
        <v>0</v>
      </c>
      <c r="X52" s="78">
        <f t="shared" si="13"/>
        <v>0</v>
      </c>
      <c r="Y52" s="78">
        <f t="shared" si="13"/>
        <v>0</v>
      </c>
      <c r="Z52" s="78">
        <f t="shared" si="13"/>
        <v>0</v>
      </c>
      <c r="AA52" s="78">
        <f t="shared" si="13"/>
        <v>0</v>
      </c>
    </row>
    <row r="53" spans="1:27">
      <c r="A53" s="72">
        <f t="shared" si="8"/>
        <v>6</v>
      </c>
      <c r="B53" s="72" t="str">
        <f t="shared" si="4"/>
        <v>Year 6</v>
      </c>
      <c r="C53" s="78">
        <f t="shared" ref="C53:AA53" si="14">IFERROR(IF($A53&lt;=C$3,C37*C$9*C$45+C$8*C$23*100,C37*C$9*C$45),0)</f>
        <v>3.3397523950317236</v>
      </c>
      <c r="D53" s="78">
        <f t="shared" si="14"/>
        <v>0</v>
      </c>
      <c r="E53" s="78">
        <f t="shared" si="14"/>
        <v>0</v>
      </c>
      <c r="F53" s="78">
        <f t="shared" si="14"/>
        <v>0</v>
      </c>
      <c r="G53" s="78">
        <f t="shared" si="14"/>
        <v>0</v>
      </c>
      <c r="H53" s="78">
        <f t="shared" si="14"/>
        <v>0</v>
      </c>
      <c r="I53" s="78">
        <f t="shared" si="14"/>
        <v>0</v>
      </c>
      <c r="J53" s="78">
        <f t="shared" si="14"/>
        <v>0</v>
      </c>
      <c r="K53" s="78">
        <f t="shared" si="14"/>
        <v>0</v>
      </c>
      <c r="L53" s="78">
        <f t="shared" si="14"/>
        <v>0</v>
      </c>
      <c r="M53" s="78">
        <f t="shared" si="14"/>
        <v>0</v>
      </c>
      <c r="N53" s="78">
        <f t="shared" si="14"/>
        <v>0</v>
      </c>
      <c r="O53" s="78">
        <f t="shared" si="14"/>
        <v>0</v>
      </c>
      <c r="P53" s="78">
        <f t="shared" si="14"/>
        <v>0</v>
      </c>
      <c r="Q53" s="78">
        <f t="shared" si="14"/>
        <v>0</v>
      </c>
      <c r="R53" s="78">
        <f t="shared" si="14"/>
        <v>0</v>
      </c>
      <c r="S53" s="78">
        <f t="shared" si="14"/>
        <v>0</v>
      </c>
      <c r="T53" s="78">
        <f t="shared" si="14"/>
        <v>0</v>
      </c>
      <c r="U53" s="78">
        <f t="shared" si="14"/>
        <v>0</v>
      </c>
      <c r="V53" s="78">
        <f t="shared" si="14"/>
        <v>0</v>
      </c>
      <c r="W53" s="78">
        <f t="shared" si="14"/>
        <v>0</v>
      </c>
      <c r="X53" s="78">
        <f t="shared" si="14"/>
        <v>0</v>
      </c>
      <c r="Y53" s="78">
        <f t="shared" si="14"/>
        <v>0</v>
      </c>
      <c r="Z53" s="78">
        <f t="shared" si="14"/>
        <v>0</v>
      </c>
      <c r="AA53" s="78">
        <f t="shared" si="14"/>
        <v>0</v>
      </c>
    </row>
    <row r="54" spans="1:27">
      <c r="A54" s="72">
        <f t="shared" si="8"/>
        <v>7</v>
      </c>
      <c r="B54" s="72" t="str">
        <f t="shared" si="4"/>
        <v>Year 7</v>
      </c>
      <c r="C54" s="78">
        <f t="shared" ref="C54:AA54" si="15">IFERROR(IF($A54&lt;=C$3,C38*C$9*C$45+C$8*C$23*100,C38*C$9*C$45),0)</f>
        <v>2.2084112712147266</v>
      </c>
      <c r="D54" s="78">
        <f t="shared" si="15"/>
        <v>0</v>
      </c>
      <c r="E54" s="78">
        <f t="shared" si="15"/>
        <v>0</v>
      </c>
      <c r="F54" s="78">
        <f t="shared" si="15"/>
        <v>0</v>
      </c>
      <c r="G54" s="78">
        <f t="shared" si="15"/>
        <v>0</v>
      </c>
      <c r="H54" s="78">
        <f t="shared" si="15"/>
        <v>0</v>
      </c>
      <c r="I54" s="78">
        <f t="shared" si="15"/>
        <v>0</v>
      </c>
      <c r="J54" s="78">
        <f t="shared" si="15"/>
        <v>0</v>
      </c>
      <c r="K54" s="78">
        <f t="shared" si="15"/>
        <v>0</v>
      </c>
      <c r="L54" s="78">
        <f t="shared" si="15"/>
        <v>0</v>
      </c>
      <c r="M54" s="78">
        <f t="shared" si="15"/>
        <v>0</v>
      </c>
      <c r="N54" s="78">
        <f t="shared" si="15"/>
        <v>0</v>
      </c>
      <c r="O54" s="78">
        <f t="shared" si="15"/>
        <v>0</v>
      </c>
      <c r="P54" s="78">
        <f t="shared" si="15"/>
        <v>0</v>
      </c>
      <c r="Q54" s="78">
        <f t="shared" si="15"/>
        <v>0</v>
      </c>
      <c r="R54" s="78">
        <f t="shared" si="15"/>
        <v>0</v>
      </c>
      <c r="S54" s="78">
        <f t="shared" si="15"/>
        <v>0</v>
      </c>
      <c r="T54" s="78">
        <f t="shared" si="15"/>
        <v>0</v>
      </c>
      <c r="U54" s="78">
        <f t="shared" si="15"/>
        <v>0</v>
      </c>
      <c r="V54" s="78">
        <f t="shared" si="15"/>
        <v>0</v>
      </c>
      <c r="W54" s="78">
        <f t="shared" si="15"/>
        <v>0</v>
      </c>
      <c r="X54" s="78">
        <f t="shared" si="15"/>
        <v>0</v>
      </c>
      <c r="Y54" s="78">
        <f t="shared" si="15"/>
        <v>0</v>
      </c>
      <c r="Z54" s="78">
        <f t="shared" si="15"/>
        <v>0</v>
      </c>
      <c r="AA54" s="78">
        <f t="shared" si="15"/>
        <v>0</v>
      </c>
    </row>
    <row r="55" spans="1:27">
      <c r="A55" s="72">
        <f t="shared" si="8"/>
        <v>8</v>
      </c>
      <c r="B55" s="72" t="str">
        <f t="shared" si="4"/>
        <v>Year 8</v>
      </c>
      <c r="C55" s="78">
        <f t="shared" ref="C55:AA55" si="16">IFERROR(IF($A55&lt;=C$3,C39*C$9*C$45+C$8*C$23*100,C39*C$9*C$45),0)</f>
        <v>0</v>
      </c>
      <c r="D55" s="78">
        <f t="shared" si="16"/>
        <v>0</v>
      </c>
      <c r="E55" s="78">
        <f t="shared" si="16"/>
        <v>0</v>
      </c>
      <c r="F55" s="78">
        <f t="shared" si="16"/>
        <v>0</v>
      </c>
      <c r="G55" s="78">
        <f t="shared" si="16"/>
        <v>0</v>
      </c>
      <c r="H55" s="78">
        <f t="shared" si="16"/>
        <v>0</v>
      </c>
      <c r="I55" s="78">
        <f t="shared" si="16"/>
        <v>0</v>
      </c>
      <c r="J55" s="78">
        <f t="shared" si="16"/>
        <v>0</v>
      </c>
      <c r="K55" s="78">
        <f t="shared" si="16"/>
        <v>0</v>
      </c>
      <c r="L55" s="78">
        <f t="shared" si="16"/>
        <v>0</v>
      </c>
      <c r="M55" s="78">
        <f t="shared" si="16"/>
        <v>0</v>
      </c>
      <c r="N55" s="78">
        <f t="shared" si="16"/>
        <v>0</v>
      </c>
      <c r="O55" s="78">
        <f t="shared" si="16"/>
        <v>0</v>
      </c>
      <c r="P55" s="78">
        <f t="shared" si="16"/>
        <v>0</v>
      </c>
      <c r="Q55" s="78">
        <f t="shared" si="16"/>
        <v>0</v>
      </c>
      <c r="R55" s="78">
        <f t="shared" si="16"/>
        <v>0</v>
      </c>
      <c r="S55" s="78">
        <f t="shared" si="16"/>
        <v>0</v>
      </c>
      <c r="T55" s="78">
        <f t="shared" si="16"/>
        <v>0</v>
      </c>
      <c r="U55" s="78">
        <f t="shared" si="16"/>
        <v>0</v>
      </c>
      <c r="V55" s="78">
        <f t="shared" si="16"/>
        <v>0</v>
      </c>
      <c r="W55" s="78">
        <f t="shared" si="16"/>
        <v>0</v>
      </c>
      <c r="X55" s="78">
        <f t="shared" si="16"/>
        <v>0</v>
      </c>
      <c r="Y55" s="78">
        <f t="shared" si="16"/>
        <v>0</v>
      </c>
      <c r="Z55" s="78">
        <f t="shared" si="16"/>
        <v>0</v>
      </c>
      <c r="AA55" s="78">
        <f t="shared" si="16"/>
        <v>0</v>
      </c>
    </row>
    <row r="56" spans="1:27">
      <c r="A56" s="72">
        <f t="shared" si="8"/>
        <v>9</v>
      </c>
      <c r="B56" s="72" t="str">
        <f t="shared" si="4"/>
        <v>Year 9</v>
      </c>
      <c r="C56" s="78">
        <f t="shared" ref="C56:AA56" si="17">IFERROR(IF($A56&lt;=C$3,C40*C$9*C$45+C$8*C$23*100,C40*C$9*C$45),0)</f>
        <v>0</v>
      </c>
      <c r="D56" s="78">
        <f t="shared" si="17"/>
        <v>0</v>
      </c>
      <c r="E56" s="78">
        <f t="shared" si="17"/>
        <v>0</v>
      </c>
      <c r="F56" s="78">
        <f t="shared" si="17"/>
        <v>0</v>
      </c>
      <c r="G56" s="78">
        <f t="shared" si="17"/>
        <v>0</v>
      </c>
      <c r="H56" s="78">
        <f t="shared" si="17"/>
        <v>0</v>
      </c>
      <c r="I56" s="78">
        <f t="shared" si="17"/>
        <v>0</v>
      </c>
      <c r="J56" s="78">
        <f t="shared" si="17"/>
        <v>0</v>
      </c>
      <c r="K56" s="78">
        <f t="shared" si="17"/>
        <v>0</v>
      </c>
      <c r="L56" s="78">
        <f t="shared" si="17"/>
        <v>0</v>
      </c>
      <c r="M56" s="78">
        <f t="shared" si="17"/>
        <v>0</v>
      </c>
      <c r="N56" s="78">
        <f t="shared" si="17"/>
        <v>0</v>
      </c>
      <c r="O56" s="78">
        <f t="shared" si="17"/>
        <v>0</v>
      </c>
      <c r="P56" s="78">
        <f t="shared" si="17"/>
        <v>0</v>
      </c>
      <c r="Q56" s="78">
        <f t="shared" si="17"/>
        <v>0</v>
      </c>
      <c r="R56" s="78">
        <f t="shared" si="17"/>
        <v>0</v>
      </c>
      <c r="S56" s="78">
        <f t="shared" si="17"/>
        <v>0</v>
      </c>
      <c r="T56" s="78">
        <f t="shared" si="17"/>
        <v>0</v>
      </c>
      <c r="U56" s="78">
        <f t="shared" si="17"/>
        <v>0</v>
      </c>
      <c r="V56" s="78">
        <f t="shared" si="17"/>
        <v>0</v>
      </c>
      <c r="W56" s="78">
        <f t="shared" si="17"/>
        <v>0</v>
      </c>
      <c r="X56" s="78">
        <f t="shared" si="17"/>
        <v>0</v>
      </c>
      <c r="Y56" s="78">
        <f t="shared" si="17"/>
        <v>0</v>
      </c>
      <c r="Z56" s="78">
        <f t="shared" si="17"/>
        <v>0</v>
      </c>
      <c r="AA56" s="78">
        <f t="shared" si="17"/>
        <v>0</v>
      </c>
    </row>
    <row r="57" spans="1:27">
      <c r="A57" s="72">
        <f t="shared" si="8"/>
        <v>10</v>
      </c>
      <c r="B57" s="72" t="str">
        <f t="shared" si="4"/>
        <v>Year 10</v>
      </c>
      <c r="C57" s="78">
        <f t="shared" ref="C57:AA57" si="18">IFERROR(IF($A57&lt;=C$3,C41*C$9*C$45+C$8*C$23*100,C41*C$9*C$45),0)</f>
        <v>0</v>
      </c>
      <c r="D57" s="78">
        <f t="shared" si="18"/>
        <v>0</v>
      </c>
      <c r="E57" s="78">
        <f t="shared" si="18"/>
        <v>0</v>
      </c>
      <c r="F57" s="78">
        <f t="shared" si="18"/>
        <v>0</v>
      </c>
      <c r="G57" s="78">
        <f t="shared" si="18"/>
        <v>0</v>
      </c>
      <c r="H57" s="78">
        <f t="shared" si="18"/>
        <v>0</v>
      </c>
      <c r="I57" s="78">
        <f t="shared" si="18"/>
        <v>0</v>
      </c>
      <c r="J57" s="78">
        <f t="shared" si="18"/>
        <v>0</v>
      </c>
      <c r="K57" s="78">
        <f t="shared" si="18"/>
        <v>0</v>
      </c>
      <c r="L57" s="78">
        <f t="shared" si="18"/>
        <v>0</v>
      </c>
      <c r="M57" s="78">
        <f t="shared" si="18"/>
        <v>0</v>
      </c>
      <c r="N57" s="78">
        <f t="shared" si="18"/>
        <v>0</v>
      </c>
      <c r="O57" s="78">
        <f t="shared" si="18"/>
        <v>0</v>
      </c>
      <c r="P57" s="78">
        <f t="shared" si="18"/>
        <v>0</v>
      </c>
      <c r="Q57" s="78">
        <f t="shared" si="18"/>
        <v>0</v>
      </c>
      <c r="R57" s="78">
        <f t="shared" si="18"/>
        <v>0</v>
      </c>
      <c r="S57" s="78">
        <f t="shared" si="18"/>
        <v>0</v>
      </c>
      <c r="T57" s="78">
        <f t="shared" si="18"/>
        <v>0</v>
      </c>
      <c r="U57" s="78">
        <f t="shared" si="18"/>
        <v>0</v>
      </c>
      <c r="V57" s="78">
        <f t="shared" si="18"/>
        <v>0</v>
      </c>
      <c r="W57" s="78">
        <f t="shared" si="18"/>
        <v>0</v>
      </c>
      <c r="X57" s="78">
        <f t="shared" si="18"/>
        <v>0</v>
      </c>
      <c r="Y57" s="78">
        <f t="shared" si="18"/>
        <v>0</v>
      </c>
      <c r="Z57" s="78">
        <f t="shared" si="18"/>
        <v>0</v>
      </c>
      <c r="AA57" s="78">
        <f t="shared" si="18"/>
        <v>0</v>
      </c>
    </row>
    <row r="59" spans="1:27">
      <c r="A59" s="104" t="s">
        <v>587</v>
      </c>
      <c r="B59" s="199" t="s">
        <v>588</v>
      </c>
      <c r="C59" s="103">
        <f t="shared" ref="C59:AA59" si="19">IFERROR(C$17/C$14*100,0)</f>
        <v>1.984126984126984</v>
      </c>
      <c r="D59" s="103">
        <f t="shared" si="19"/>
        <v>1.984126984126984</v>
      </c>
      <c r="E59" s="103">
        <f t="shared" si="19"/>
        <v>0</v>
      </c>
      <c r="F59" s="103">
        <f t="shared" si="19"/>
        <v>0</v>
      </c>
      <c r="G59" s="103">
        <f t="shared" si="19"/>
        <v>0</v>
      </c>
      <c r="H59" s="103">
        <f t="shared" si="19"/>
        <v>0</v>
      </c>
      <c r="I59" s="103">
        <f t="shared" si="19"/>
        <v>0</v>
      </c>
      <c r="J59" s="103">
        <f t="shared" si="19"/>
        <v>0</v>
      </c>
      <c r="K59" s="103">
        <f t="shared" si="19"/>
        <v>0</v>
      </c>
      <c r="L59" s="103">
        <f t="shared" si="19"/>
        <v>0</v>
      </c>
      <c r="M59" s="103">
        <f t="shared" si="19"/>
        <v>0</v>
      </c>
      <c r="N59" s="103">
        <f t="shared" si="19"/>
        <v>0</v>
      </c>
      <c r="O59" s="103">
        <f t="shared" si="19"/>
        <v>0</v>
      </c>
      <c r="P59" s="103">
        <f t="shared" si="19"/>
        <v>0</v>
      </c>
      <c r="Q59" s="103">
        <f t="shared" si="19"/>
        <v>0</v>
      </c>
      <c r="R59" s="103">
        <f t="shared" si="19"/>
        <v>0</v>
      </c>
      <c r="S59" s="103">
        <f t="shared" si="19"/>
        <v>0</v>
      </c>
      <c r="T59" s="103">
        <f t="shared" si="19"/>
        <v>0</v>
      </c>
      <c r="U59" s="103">
        <f t="shared" si="19"/>
        <v>0</v>
      </c>
      <c r="V59" s="103">
        <f t="shared" si="19"/>
        <v>0</v>
      </c>
      <c r="W59" s="103">
        <f t="shared" si="19"/>
        <v>0</v>
      </c>
      <c r="X59" s="103">
        <f t="shared" si="19"/>
        <v>0</v>
      </c>
      <c r="Y59" s="103">
        <f t="shared" si="19"/>
        <v>0</v>
      </c>
      <c r="Z59" s="103">
        <f t="shared" si="19"/>
        <v>0</v>
      </c>
      <c r="AA59" s="103">
        <f t="shared" si="19"/>
        <v>0</v>
      </c>
    </row>
    <row r="61" spans="1:27" ht="115.15">
      <c r="A61" s="104" t="s">
        <v>589</v>
      </c>
      <c r="B61" s="201" t="s">
        <v>590</v>
      </c>
      <c r="C61" s="199" t="s">
        <v>591</v>
      </c>
    </row>
    <row r="62" spans="1:27">
      <c r="A62" s="72">
        <f t="shared" ref="A62:A71" si="20">A32</f>
        <v>1</v>
      </c>
      <c r="B62" s="72" t="str">
        <f t="shared" si="4"/>
        <v>Year 1</v>
      </c>
      <c r="C62" s="78">
        <f t="shared" ref="C62:L71" si="21">IFERROR(IF(OR($A62=C$3+1,$A62+($A62-C$3)=C$3+1),C$20*C$59*(1-C$10)*C$23*((1+C$4)^$A62),0),0)</f>
        <v>0</v>
      </c>
      <c r="D62" s="78">
        <f t="shared" si="21"/>
        <v>1.2202380952380951</v>
      </c>
      <c r="E62" s="78">
        <f t="shared" si="21"/>
        <v>0</v>
      </c>
      <c r="F62" s="78">
        <f t="shared" si="21"/>
        <v>0</v>
      </c>
      <c r="G62" s="78">
        <f t="shared" si="21"/>
        <v>0</v>
      </c>
      <c r="H62" s="78">
        <f t="shared" si="21"/>
        <v>0</v>
      </c>
      <c r="I62" s="78">
        <f t="shared" si="21"/>
        <v>0</v>
      </c>
      <c r="J62" s="78">
        <f t="shared" si="21"/>
        <v>0</v>
      </c>
      <c r="K62" s="78">
        <f t="shared" si="21"/>
        <v>0</v>
      </c>
      <c r="L62" s="78">
        <f t="shared" si="21"/>
        <v>0</v>
      </c>
      <c r="M62" s="78">
        <f t="shared" ref="M62:AA71" si="22">IFERROR(IF(OR($A62=M$3+1,$A62+($A62-M$3)=M$3+1),M$20*M$59*(1-M$10)*M$23*((1+M$4)^$A62),0),0)</f>
        <v>0</v>
      </c>
      <c r="N62" s="78">
        <f t="shared" si="22"/>
        <v>0</v>
      </c>
      <c r="O62" s="78">
        <f t="shared" si="22"/>
        <v>0</v>
      </c>
      <c r="P62" s="78">
        <f t="shared" si="22"/>
        <v>0</v>
      </c>
      <c r="Q62" s="78">
        <f t="shared" si="22"/>
        <v>0</v>
      </c>
      <c r="R62" s="78">
        <f t="shared" si="22"/>
        <v>0</v>
      </c>
      <c r="S62" s="78">
        <f t="shared" si="22"/>
        <v>0</v>
      </c>
      <c r="T62" s="78">
        <f t="shared" si="22"/>
        <v>0</v>
      </c>
      <c r="U62" s="78">
        <f t="shared" si="22"/>
        <v>0</v>
      </c>
      <c r="V62" s="78">
        <f t="shared" si="22"/>
        <v>0</v>
      </c>
      <c r="W62" s="78">
        <f t="shared" si="22"/>
        <v>0</v>
      </c>
      <c r="X62" s="78">
        <f t="shared" si="22"/>
        <v>0</v>
      </c>
      <c r="Y62" s="78">
        <f t="shared" si="22"/>
        <v>0</v>
      </c>
      <c r="Z62" s="78">
        <f t="shared" si="22"/>
        <v>0</v>
      </c>
      <c r="AA62" s="78">
        <f t="shared" si="22"/>
        <v>0</v>
      </c>
    </row>
    <row r="63" spans="1:27">
      <c r="A63" s="72">
        <f t="shared" si="20"/>
        <v>2</v>
      </c>
      <c r="B63" s="72" t="str">
        <f t="shared" si="4"/>
        <v>Year 2</v>
      </c>
      <c r="C63" s="78">
        <f t="shared" si="21"/>
        <v>0</v>
      </c>
      <c r="D63" s="78">
        <f t="shared" si="21"/>
        <v>0</v>
      </c>
      <c r="E63" s="78">
        <f t="shared" si="21"/>
        <v>0</v>
      </c>
      <c r="F63" s="78">
        <f t="shared" si="21"/>
        <v>0</v>
      </c>
      <c r="G63" s="78">
        <f t="shared" si="21"/>
        <v>0</v>
      </c>
      <c r="H63" s="78">
        <f t="shared" si="21"/>
        <v>0</v>
      </c>
      <c r="I63" s="78">
        <f t="shared" si="21"/>
        <v>0</v>
      </c>
      <c r="J63" s="78">
        <f t="shared" si="21"/>
        <v>0</v>
      </c>
      <c r="K63" s="78">
        <f t="shared" si="21"/>
        <v>0</v>
      </c>
      <c r="L63" s="78">
        <f t="shared" si="21"/>
        <v>0</v>
      </c>
      <c r="M63" s="78">
        <f t="shared" si="22"/>
        <v>0</v>
      </c>
      <c r="N63" s="78">
        <f t="shared" si="22"/>
        <v>0</v>
      </c>
      <c r="O63" s="78">
        <f t="shared" si="22"/>
        <v>0</v>
      </c>
      <c r="P63" s="78">
        <f t="shared" si="22"/>
        <v>0</v>
      </c>
      <c r="Q63" s="78">
        <f t="shared" si="22"/>
        <v>0</v>
      </c>
      <c r="R63" s="78">
        <f t="shared" si="22"/>
        <v>0</v>
      </c>
      <c r="S63" s="78">
        <f t="shared" si="22"/>
        <v>0</v>
      </c>
      <c r="T63" s="78">
        <f t="shared" si="22"/>
        <v>0</v>
      </c>
      <c r="U63" s="78">
        <f t="shared" si="22"/>
        <v>0</v>
      </c>
      <c r="V63" s="78">
        <f t="shared" si="22"/>
        <v>0</v>
      </c>
      <c r="W63" s="78">
        <f t="shared" si="22"/>
        <v>0</v>
      </c>
      <c r="X63" s="78">
        <f t="shared" si="22"/>
        <v>0</v>
      </c>
      <c r="Y63" s="78">
        <f t="shared" si="22"/>
        <v>0</v>
      </c>
      <c r="Z63" s="78">
        <f t="shared" si="22"/>
        <v>0</v>
      </c>
      <c r="AA63" s="78">
        <f t="shared" si="22"/>
        <v>0</v>
      </c>
    </row>
    <row r="64" spans="1:27">
      <c r="A64" s="72">
        <f t="shared" si="20"/>
        <v>3</v>
      </c>
      <c r="B64" s="72" t="str">
        <f t="shared" si="4"/>
        <v>Year 3</v>
      </c>
      <c r="C64" s="78">
        <f t="shared" si="21"/>
        <v>0</v>
      </c>
      <c r="D64" s="78">
        <f t="shared" si="21"/>
        <v>0</v>
      </c>
      <c r="E64" s="78">
        <f t="shared" si="21"/>
        <v>0</v>
      </c>
      <c r="F64" s="78">
        <f t="shared" si="21"/>
        <v>0</v>
      </c>
      <c r="G64" s="78">
        <f t="shared" si="21"/>
        <v>0</v>
      </c>
      <c r="H64" s="78">
        <f t="shared" si="21"/>
        <v>0</v>
      </c>
      <c r="I64" s="78">
        <f t="shared" si="21"/>
        <v>0</v>
      </c>
      <c r="J64" s="78">
        <f t="shared" si="21"/>
        <v>0</v>
      </c>
      <c r="K64" s="78">
        <f t="shared" si="21"/>
        <v>0</v>
      </c>
      <c r="L64" s="78">
        <f t="shared" si="21"/>
        <v>0</v>
      </c>
      <c r="M64" s="78">
        <f t="shared" si="22"/>
        <v>0</v>
      </c>
      <c r="N64" s="78">
        <f t="shared" si="22"/>
        <v>0</v>
      </c>
      <c r="O64" s="78">
        <f t="shared" si="22"/>
        <v>0</v>
      </c>
      <c r="P64" s="78">
        <f t="shared" si="22"/>
        <v>0</v>
      </c>
      <c r="Q64" s="78">
        <f t="shared" si="22"/>
        <v>0</v>
      </c>
      <c r="R64" s="78">
        <f t="shared" si="22"/>
        <v>0</v>
      </c>
      <c r="S64" s="78">
        <f t="shared" si="22"/>
        <v>0</v>
      </c>
      <c r="T64" s="78">
        <f t="shared" si="22"/>
        <v>0</v>
      </c>
      <c r="U64" s="78">
        <f t="shared" si="22"/>
        <v>0</v>
      </c>
      <c r="V64" s="78">
        <f t="shared" si="22"/>
        <v>0</v>
      </c>
      <c r="W64" s="78">
        <f t="shared" si="22"/>
        <v>0</v>
      </c>
      <c r="X64" s="78">
        <f t="shared" si="22"/>
        <v>0</v>
      </c>
      <c r="Y64" s="78">
        <f t="shared" si="22"/>
        <v>0</v>
      </c>
      <c r="Z64" s="78">
        <f t="shared" si="22"/>
        <v>0</v>
      </c>
      <c r="AA64" s="78">
        <f t="shared" si="22"/>
        <v>0</v>
      </c>
    </row>
    <row r="65" spans="1:27">
      <c r="A65" s="72">
        <f t="shared" si="20"/>
        <v>4</v>
      </c>
      <c r="B65" s="72" t="str">
        <f t="shared" si="4"/>
        <v>Year 4</v>
      </c>
      <c r="C65" s="78">
        <f t="shared" si="21"/>
        <v>0</v>
      </c>
      <c r="D65" s="78">
        <f t="shared" si="21"/>
        <v>0</v>
      </c>
      <c r="E65" s="78">
        <f t="shared" si="21"/>
        <v>0</v>
      </c>
      <c r="F65" s="78">
        <f t="shared" si="21"/>
        <v>0</v>
      </c>
      <c r="G65" s="78">
        <f t="shared" si="21"/>
        <v>0</v>
      </c>
      <c r="H65" s="78">
        <f t="shared" si="21"/>
        <v>0</v>
      </c>
      <c r="I65" s="78">
        <f t="shared" si="21"/>
        <v>0</v>
      </c>
      <c r="J65" s="78">
        <f t="shared" si="21"/>
        <v>0</v>
      </c>
      <c r="K65" s="78">
        <f t="shared" si="21"/>
        <v>0</v>
      </c>
      <c r="L65" s="78">
        <f t="shared" si="21"/>
        <v>0</v>
      </c>
      <c r="M65" s="78">
        <f t="shared" si="22"/>
        <v>0</v>
      </c>
      <c r="N65" s="78">
        <f t="shared" si="22"/>
        <v>0</v>
      </c>
      <c r="O65" s="78">
        <f t="shared" si="22"/>
        <v>0</v>
      </c>
      <c r="P65" s="78">
        <f t="shared" si="22"/>
        <v>0</v>
      </c>
      <c r="Q65" s="78">
        <f t="shared" si="22"/>
        <v>0</v>
      </c>
      <c r="R65" s="78">
        <f t="shared" si="22"/>
        <v>0</v>
      </c>
      <c r="S65" s="78">
        <f t="shared" si="22"/>
        <v>0</v>
      </c>
      <c r="T65" s="78">
        <f t="shared" si="22"/>
        <v>0</v>
      </c>
      <c r="U65" s="78">
        <f t="shared" si="22"/>
        <v>0</v>
      </c>
      <c r="V65" s="78">
        <f t="shared" si="22"/>
        <v>0</v>
      </c>
      <c r="W65" s="78">
        <f t="shared" si="22"/>
        <v>0</v>
      </c>
      <c r="X65" s="78">
        <f t="shared" si="22"/>
        <v>0</v>
      </c>
      <c r="Y65" s="78">
        <f t="shared" si="22"/>
        <v>0</v>
      </c>
      <c r="Z65" s="78">
        <f t="shared" si="22"/>
        <v>0</v>
      </c>
      <c r="AA65" s="78">
        <f t="shared" si="22"/>
        <v>0</v>
      </c>
    </row>
    <row r="66" spans="1:27">
      <c r="A66" s="72">
        <f t="shared" si="20"/>
        <v>5</v>
      </c>
      <c r="B66" s="72" t="str">
        <f t="shared" si="4"/>
        <v>Year 5</v>
      </c>
      <c r="C66" s="78">
        <f t="shared" si="21"/>
        <v>0</v>
      </c>
      <c r="D66" s="78">
        <f t="shared" si="21"/>
        <v>0</v>
      </c>
      <c r="E66" s="78">
        <f t="shared" si="21"/>
        <v>0</v>
      </c>
      <c r="F66" s="78">
        <f t="shared" si="21"/>
        <v>0</v>
      </c>
      <c r="G66" s="78">
        <f t="shared" si="21"/>
        <v>0</v>
      </c>
      <c r="H66" s="78">
        <f t="shared" si="21"/>
        <v>0</v>
      </c>
      <c r="I66" s="78">
        <f t="shared" si="21"/>
        <v>0</v>
      </c>
      <c r="J66" s="78">
        <f t="shared" si="21"/>
        <v>0</v>
      </c>
      <c r="K66" s="78">
        <f t="shared" si="21"/>
        <v>0</v>
      </c>
      <c r="L66" s="78">
        <f t="shared" si="21"/>
        <v>0</v>
      </c>
      <c r="M66" s="78">
        <f t="shared" si="22"/>
        <v>0</v>
      </c>
      <c r="N66" s="78">
        <f t="shared" si="22"/>
        <v>0</v>
      </c>
      <c r="O66" s="78">
        <f t="shared" si="22"/>
        <v>0</v>
      </c>
      <c r="P66" s="78">
        <f t="shared" si="22"/>
        <v>0</v>
      </c>
      <c r="Q66" s="78">
        <f t="shared" si="22"/>
        <v>0</v>
      </c>
      <c r="R66" s="78">
        <f t="shared" si="22"/>
        <v>0</v>
      </c>
      <c r="S66" s="78">
        <f t="shared" si="22"/>
        <v>0</v>
      </c>
      <c r="T66" s="78">
        <f t="shared" si="22"/>
        <v>0</v>
      </c>
      <c r="U66" s="78">
        <f t="shared" si="22"/>
        <v>0</v>
      </c>
      <c r="V66" s="78">
        <f t="shared" si="22"/>
        <v>0</v>
      </c>
      <c r="W66" s="78">
        <f t="shared" si="22"/>
        <v>0</v>
      </c>
      <c r="X66" s="78">
        <f t="shared" si="22"/>
        <v>0</v>
      </c>
      <c r="Y66" s="78">
        <f t="shared" si="22"/>
        <v>0</v>
      </c>
      <c r="Z66" s="78">
        <f t="shared" si="22"/>
        <v>0</v>
      </c>
      <c r="AA66" s="78">
        <f t="shared" si="22"/>
        <v>0</v>
      </c>
    </row>
    <row r="67" spans="1:27">
      <c r="A67" s="72">
        <f t="shared" si="20"/>
        <v>6</v>
      </c>
      <c r="B67" s="72" t="str">
        <f t="shared" si="4"/>
        <v>Year 6</v>
      </c>
      <c r="C67" s="78">
        <f t="shared" si="21"/>
        <v>0</v>
      </c>
      <c r="D67" s="78">
        <f t="shared" si="21"/>
        <v>0</v>
      </c>
      <c r="E67" s="78">
        <f t="shared" si="21"/>
        <v>0</v>
      </c>
      <c r="F67" s="78">
        <f t="shared" si="21"/>
        <v>0</v>
      </c>
      <c r="G67" s="78">
        <f t="shared" si="21"/>
        <v>0</v>
      </c>
      <c r="H67" s="78">
        <f t="shared" si="21"/>
        <v>0</v>
      </c>
      <c r="I67" s="78">
        <f t="shared" si="21"/>
        <v>0</v>
      </c>
      <c r="J67" s="78">
        <f t="shared" si="21"/>
        <v>0</v>
      </c>
      <c r="K67" s="78">
        <f t="shared" si="21"/>
        <v>0</v>
      </c>
      <c r="L67" s="78">
        <f t="shared" si="21"/>
        <v>0</v>
      </c>
      <c r="M67" s="78">
        <f t="shared" si="22"/>
        <v>0</v>
      </c>
      <c r="N67" s="78">
        <f t="shared" si="22"/>
        <v>0</v>
      </c>
      <c r="O67" s="78">
        <f t="shared" si="22"/>
        <v>0</v>
      </c>
      <c r="P67" s="78">
        <f t="shared" si="22"/>
        <v>0</v>
      </c>
      <c r="Q67" s="78">
        <f t="shared" si="22"/>
        <v>0</v>
      </c>
      <c r="R67" s="78">
        <f t="shared" si="22"/>
        <v>0</v>
      </c>
      <c r="S67" s="78">
        <f t="shared" si="22"/>
        <v>0</v>
      </c>
      <c r="T67" s="78">
        <f t="shared" si="22"/>
        <v>0</v>
      </c>
      <c r="U67" s="78">
        <f t="shared" si="22"/>
        <v>0</v>
      </c>
      <c r="V67" s="78">
        <f t="shared" si="22"/>
        <v>0</v>
      </c>
      <c r="W67" s="78">
        <f t="shared" si="22"/>
        <v>0</v>
      </c>
      <c r="X67" s="78">
        <f t="shared" si="22"/>
        <v>0</v>
      </c>
      <c r="Y67" s="78">
        <f t="shared" si="22"/>
        <v>0</v>
      </c>
      <c r="Z67" s="78">
        <f t="shared" si="22"/>
        <v>0</v>
      </c>
      <c r="AA67" s="78">
        <f t="shared" si="22"/>
        <v>0</v>
      </c>
    </row>
    <row r="68" spans="1:27">
      <c r="A68" s="72">
        <f t="shared" si="20"/>
        <v>7</v>
      </c>
      <c r="B68" s="72" t="str">
        <f t="shared" si="4"/>
        <v>Year 7</v>
      </c>
      <c r="C68" s="78">
        <f t="shared" si="21"/>
        <v>0</v>
      </c>
      <c r="D68" s="78">
        <f t="shared" si="21"/>
        <v>0</v>
      </c>
      <c r="E68" s="78">
        <f t="shared" si="21"/>
        <v>0</v>
      </c>
      <c r="F68" s="78">
        <f t="shared" si="21"/>
        <v>0</v>
      </c>
      <c r="G68" s="78">
        <f t="shared" si="21"/>
        <v>0</v>
      </c>
      <c r="H68" s="78">
        <f t="shared" si="21"/>
        <v>0</v>
      </c>
      <c r="I68" s="78">
        <f t="shared" si="21"/>
        <v>0</v>
      </c>
      <c r="J68" s="78">
        <f t="shared" si="21"/>
        <v>0</v>
      </c>
      <c r="K68" s="78">
        <f t="shared" si="21"/>
        <v>0</v>
      </c>
      <c r="L68" s="78">
        <f t="shared" si="21"/>
        <v>0</v>
      </c>
      <c r="M68" s="78">
        <f t="shared" si="22"/>
        <v>0</v>
      </c>
      <c r="N68" s="78">
        <f t="shared" si="22"/>
        <v>0</v>
      </c>
      <c r="O68" s="78">
        <f t="shared" si="22"/>
        <v>0</v>
      </c>
      <c r="P68" s="78">
        <f t="shared" si="22"/>
        <v>0</v>
      </c>
      <c r="Q68" s="78">
        <f t="shared" si="22"/>
        <v>0</v>
      </c>
      <c r="R68" s="78">
        <f t="shared" si="22"/>
        <v>0</v>
      </c>
      <c r="S68" s="78">
        <f t="shared" si="22"/>
        <v>0</v>
      </c>
      <c r="T68" s="78">
        <f t="shared" si="22"/>
        <v>0</v>
      </c>
      <c r="U68" s="78">
        <f t="shared" si="22"/>
        <v>0</v>
      </c>
      <c r="V68" s="78">
        <f t="shared" si="22"/>
        <v>0</v>
      </c>
      <c r="W68" s="78">
        <f t="shared" si="22"/>
        <v>0</v>
      </c>
      <c r="X68" s="78">
        <f t="shared" si="22"/>
        <v>0</v>
      </c>
      <c r="Y68" s="78">
        <f t="shared" si="22"/>
        <v>0</v>
      </c>
      <c r="Z68" s="78">
        <f t="shared" si="22"/>
        <v>0</v>
      </c>
      <c r="AA68" s="78">
        <f t="shared" si="22"/>
        <v>0</v>
      </c>
    </row>
    <row r="69" spans="1:27">
      <c r="A69" s="72">
        <f t="shared" si="20"/>
        <v>8</v>
      </c>
      <c r="B69" s="72" t="str">
        <f t="shared" si="4"/>
        <v>Year 8</v>
      </c>
      <c r="C69" s="78">
        <f t="shared" si="21"/>
        <v>0</v>
      </c>
      <c r="D69" s="78">
        <f t="shared" si="21"/>
        <v>0</v>
      </c>
      <c r="E69" s="78">
        <f t="shared" si="21"/>
        <v>0</v>
      </c>
      <c r="F69" s="78">
        <f t="shared" si="21"/>
        <v>0</v>
      </c>
      <c r="G69" s="78">
        <f t="shared" si="21"/>
        <v>0</v>
      </c>
      <c r="H69" s="78">
        <f t="shared" si="21"/>
        <v>0</v>
      </c>
      <c r="I69" s="78">
        <f t="shared" si="21"/>
        <v>0</v>
      </c>
      <c r="J69" s="78">
        <f t="shared" si="21"/>
        <v>0</v>
      </c>
      <c r="K69" s="78">
        <f t="shared" si="21"/>
        <v>0</v>
      </c>
      <c r="L69" s="78">
        <f t="shared" si="21"/>
        <v>0</v>
      </c>
      <c r="M69" s="78">
        <f t="shared" si="22"/>
        <v>0</v>
      </c>
      <c r="N69" s="78">
        <f t="shared" si="22"/>
        <v>0</v>
      </c>
      <c r="O69" s="78">
        <f t="shared" si="22"/>
        <v>0</v>
      </c>
      <c r="P69" s="78">
        <f t="shared" si="22"/>
        <v>0</v>
      </c>
      <c r="Q69" s="78">
        <f t="shared" si="22"/>
        <v>0</v>
      </c>
      <c r="R69" s="78">
        <f t="shared" si="22"/>
        <v>0</v>
      </c>
      <c r="S69" s="78">
        <f t="shared" si="22"/>
        <v>0</v>
      </c>
      <c r="T69" s="78">
        <f t="shared" si="22"/>
        <v>0</v>
      </c>
      <c r="U69" s="78">
        <f t="shared" si="22"/>
        <v>0</v>
      </c>
      <c r="V69" s="78">
        <f t="shared" si="22"/>
        <v>0</v>
      </c>
      <c r="W69" s="78">
        <f t="shared" si="22"/>
        <v>0</v>
      </c>
      <c r="X69" s="78">
        <f t="shared" si="22"/>
        <v>0</v>
      </c>
      <c r="Y69" s="78">
        <f t="shared" si="22"/>
        <v>0</v>
      </c>
      <c r="Z69" s="78">
        <f t="shared" si="22"/>
        <v>0</v>
      </c>
      <c r="AA69" s="78">
        <f t="shared" si="22"/>
        <v>0</v>
      </c>
    </row>
    <row r="70" spans="1:27">
      <c r="A70" s="72">
        <f t="shared" si="20"/>
        <v>9</v>
      </c>
      <c r="B70" s="72" t="str">
        <f t="shared" si="4"/>
        <v>Year 9</v>
      </c>
      <c r="C70" s="78">
        <f t="shared" si="21"/>
        <v>0</v>
      </c>
      <c r="D70" s="78">
        <f t="shared" si="21"/>
        <v>0</v>
      </c>
      <c r="E70" s="78">
        <f t="shared" si="21"/>
        <v>0</v>
      </c>
      <c r="F70" s="78">
        <f t="shared" si="21"/>
        <v>0</v>
      </c>
      <c r="G70" s="78">
        <f t="shared" si="21"/>
        <v>0</v>
      </c>
      <c r="H70" s="78">
        <f t="shared" si="21"/>
        <v>0</v>
      </c>
      <c r="I70" s="78">
        <f t="shared" si="21"/>
        <v>0</v>
      </c>
      <c r="J70" s="78">
        <f t="shared" si="21"/>
        <v>0</v>
      </c>
      <c r="K70" s="78">
        <f t="shared" si="21"/>
        <v>0</v>
      </c>
      <c r="L70" s="78">
        <f t="shared" si="21"/>
        <v>0</v>
      </c>
      <c r="M70" s="78">
        <f t="shared" si="22"/>
        <v>0</v>
      </c>
      <c r="N70" s="78">
        <f t="shared" si="22"/>
        <v>0</v>
      </c>
      <c r="O70" s="78">
        <f t="shared" si="22"/>
        <v>0</v>
      </c>
      <c r="P70" s="78">
        <f t="shared" si="22"/>
        <v>0</v>
      </c>
      <c r="Q70" s="78">
        <f t="shared" si="22"/>
        <v>0</v>
      </c>
      <c r="R70" s="78">
        <f t="shared" si="22"/>
        <v>0</v>
      </c>
      <c r="S70" s="78">
        <f t="shared" si="22"/>
        <v>0</v>
      </c>
      <c r="T70" s="78">
        <f t="shared" si="22"/>
        <v>0</v>
      </c>
      <c r="U70" s="78">
        <f t="shared" si="22"/>
        <v>0</v>
      </c>
      <c r="V70" s="78">
        <f t="shared" si="22"/>
        <v>0</v>
      </c>
      <c r="W70" s="78">
        <f t="shared" si="22"/>
        <v>0</v>
      </c>
      <c r="X70" s="78">
        <f t="shared" si="22"/>
        <v>0</v>
      </c>
      <c r="Y70" s="78">
        <f t="shared" si="22"/>
        <v>0</v>
      </c>
      <c r="Z70" s="78">
        <f t="shared" si="22"/>
        <v>0</v>
      </c>
      <c r="AA70" s="78">
        <f t="shared" si="22"/>
        <v>0</v>
      </c>
    </row>
    <row r="71" spans="1:27">
      <c r="A71" s="72">
        <f t="shared" si="20"/>
        <v>10</v>
      </c>
      <c r="B71" s="72" t="str">
        <f t="shared" si="4"/>
        <v>Year 10</v>
      </c>
      <c r="C71" s="78">
        <f t="shared" si="21"/>
        <v>0</v>
      </c>
      <c r="D71" s="78">
        <f t="shared" si="21"/>
        <v>0</v>
      </c>
      <c r="E71" s="78">
        <f t="shared" si="21"/>
        <v>0</v>
      </c>
      <c r="F71" s="78">
        <f t="shared" si="21"/>
        <v>0</v>
      </c>
      <c r="G71" s="78">
        <f t="shared" si="21"/>
        <v>0</v>
      </c>
      <c r="H71" s="78">
        <f t="shared" si="21"/>
        <v>0</v>
      </c>
      <c r="I71" s="78">
        <f t="shared" si="21"/>
        <v>0</v>
      </c>
      <c r="J71" s="78">
        <f t="shared" si="21"/>
        <v>0</v>
      </c>
      <c r="K71" s="78">
        <f t="shared" si="21"/>
        <v>0</v>
      </c>
      <c r="L71" s="78">
        <f t="shared" si="21"/>
        <v>0</v>
      </c>
      <c r="M71" s="78">
        <f t="shared" si="22"/>
        <v>0</v>
      </c>
      <c r="N71" s="78">
        <f t="shared" si="22"/>
        <v>0</v>
      </c>
      <c r="O71" s="78">
        <f t="shared" si="22"/>
        <v>0</v>
      </c>
      <c r="P71" s="78">
        <f t="shared" si="22"/>
        <v>0</v>
      </c>
      <c r="Q71" s="78">
        <f t="shared" si="22"/>
        <v>0</v>
      </c>
      <c r="R71" s="78">
        <f t="shared" si="22"/>
        <v>0</v>
      </c>
      <c r="S71" s="78">
        <f t="shared" si="22"/>
        <v>0</v>
      </c>
      <c r="T71" s="78">
        <f t="shared" si="22"/>
        <v>0</v>
      </c>
      <c r="U71" s="78">
        <f t="shared" si="22"/>
        <v>0</v>
      </c>
      <c r="V71" s="78">
        <f t="shared" si="22"/>
        <v>0</v>
      </c>
      <c r="W71" s="78">
        <f t="shared" si="22"/>
        <v>0</v>
      </c>
      <c r="X71" s="78">
        <f t="shared" si="22"/>
        <v>0</v>
      </c>
      <c r="Y71" s="78">
        <f t="shared" si="22"/>
        <v>0</v>
      </c>
      <c r="Z71" s="78">
        <f t="shared" si="22"/>
        <v>0</v>
      </c>
      <c r="AA71" s="78">
        <f t="shared" si="22"/>
        <v>0</v>
      </c>
    </row>
    <row r="73" spans="1:27" ht="43.15">
      <c r="A73" s="202" t="s">
        <v>592</v>
      </c>
      <c r="B73" s="201" t="s">
        <v>593</v>
      </c>
      <c r="C73" s="199" t="s">
        <v>594</v>
      </c>
    </row>
    <row r="74" spans="1:27">
      <c r="A74" s="72">
        <f t="shared" ref="A74:A83" si="23">A32</f>
        <v>1</v>
      </c>
      <c r="B74" s="72" t="str">
        <f t="shared" si="4"/>
        <v>Year 1</v>
      </c>
      <c r="C74" s="203">
        <f t="shared" ref="C74:AA74" si="24">IF($A32&lt;=C$3,0,IF((-$A32+C$3)&gt;-1,($A32-C$3)*((100-C$45*100)*(1-C$7)*C$23*(1+C$4)^$A74),IF($A32&lt;=C$3+C$5,(100-C$45*100)*(1-C$7)*C$23*(1+C$4)^$A74,IF($A32&lt;C$3+C$5+1,(1-($A32-C$3-C$5))*((100-C$45*100)*(1-C$7)*C$23*(1+C$4)^$A74),0))))</f>
        <v>0</v>
      </c>
      <c r="D74" s="203">
        <f t="shared" si="24"/>
        <v>0</v>
      </c>
      <c r="E74" s="203">
        <f t="shared" si="24"/>
        <v>0</v>
      </c>
      <c r="F74" s="203">
        <f t="shared" si="24"/>
        <v>0</v>
      </c>
      <c r="G74" s="203">
        <f t="shared" si="24"/>
        <v>0</v>
      </c>
      <c r="H74" s="203">
        <f t="shared" si="24"/>
        <v>0</v>
      </c>
      <c r="I74" s="203">
        <f t="shared" si="24"/>
        <v>0</v>
      </c>
      <c r="J74" s="203">
        <f t="shared" si="24"/>
        <v>0</v>
      </c>
      <c r="K74" s="203">
        <f t="shared" si="24"/>
        <v>0</v>
      </c>
      <c r="L74" s="203">
        <f t="shared" si="24"/>
        <v>0</v>
      </c>
      <c r="M74" s="203">
        <f t="shared" si="24"/>
        <v>0</v>
      </c>
      <c r="N74" s="203">
        <f t="shared" si="24"/>
        <v>0</v>
      </c>
      <c r="O74" s="203">
        <f t="shared" si="24"/>
        <v>0</v>
      </c>
      <c r="P74" s="203">
        <f t="shared" si="24"/>
        <v>0</v>
      </c>
      <c r="Q74" s="203">
        <f t="shared" si="24"/>
        <v>0</v>
      </c>
      <c r="R74" s="203">
        <f t="shared" si="24"/>
        <v>0</v>
      </c>
      <c r="S74" s="203">
        <f t="shared" si="24"/>
        <v>0</v>
      </c>
      <c r="T74" s="203">
        <f t="shared" si="24"/>
        <v>0</v>
      </c>
      <c r="U74" s="203">
        <f t="shared" si="24"/>
        <v>0</v>
      </c>
      <c r="V74" s="203">
        <f t="shared" si="24"/>
        <v>0</v>
      </c>
      <c r="W74" s="203">
        <f t="shared" si="24"/>
        <v>0</v>
      </c>
      <c r="X74" s="203">
        <f t="shared" si="24"/>
        <v>0</v>
      </c>
      <c r="Y74" s="203">
        <f t="shared" si="24"/>
        <v>0</v>
      </c>
      <c r="Z74" s="203">
        <f t="shared" si="24"/>
        <v>0</v>
      </c>
      <c r="AA74" s="203">
        <f t="shared" si="24"/>
        <v>0</v>
      </c>
    </row>
    <row r="75" spans="1:27">
      <c r="A75" s="72">
        <f t="shared" si="23"/>
        <v>2</v>
      </c>
      <c r="B75" s="72" t="str">
        <f t="shared" si="4"/>
        <v>Year 2</v>
      </c>
      <c r="C75" s="203">
        <f t="shared" ref="C75:AA75" si="25">IF($A33&lt;=C$3,0,IF((-$A33+C$3)&gt;-1,($A33-C$3)*((100-C$45*100)*(1-C$7)*C$23*(1+C$4)^$A75),IF($A33&lt;=C$3+C$5,(100-C$45*100)*(1-C$7)*C$23*(1+C$4)^$A75,IF($A33&lt;C$3+C$5+1,(1-($A33-C$3-C$5))*((100-C$45*100)*(1-C$7)*C$23*(1+C$4)^$A75),0))))</f>
        <v>0</v>
      </c>
      <c r="D75" s="203">
        <f t="shared" si="25"/>
        <v>0</v>
      </c>
      <c r="E75" s="203">
        <f t="shared" si="25"/>
        <v>0</v>
      </c>
      <c r="F75" s="203">
        <f t="shared" si="25"/>
        <v>0</v>
      </c>
      <c r="G75" s="203">
        <f t="shared" si="25"/>
        <v>0</v>
      </c>
      <c r="H75" s="203">
        <f t="shared" si="25"/>
        <v>0</v>
      </c>
      <c r="I75" s="203">
        <f t="shared" si="25"/>
        <v>0</v>
      </c>
      <c r="J75" s="203">
        <f t="shared" si="25"/>
        <v>0</v>
      </c>
      <c r="K75" s="203">
        <f t="shared" si="25"/>
        <v>0</v>
      </c>
      <c r="L75" s="203">
        <f t="shared" si="25"/>
        <v>0</v>
      </c>
      <c r="M75" s="203">
        <f t="shared" si="25"/>
        <v>0</v>
      </c>
      <c r="N75" s="203">
        <f t="shared" si="25"/>
        <v>0</v>
      </c>
      <c r="O75" s="203">
        <f t="shared" si="25"/>
        <v>0</v>
      </c>
      <c r="P75" s="203">
        <f t="shared" si="25"/>
        <v>0</v>
      </c>
      <c r="Q75" s="203">
        <f t="shared" si="25"/>
        <v>0</v>
      </c>
      <c r="R75" s="203">
        <f t="shared" si="25"/>
        <v>0</v>
      </c>
      <c r="S75" s="203">
        <f t="shared" si="25"/>
        <v>0</v>
      </c>
      <c r="T75" s="203">
        <f t="shared" si="25"/>
        <v>0</v>
      </c>
      <c r="U75" s="203">
        <f t="shared" si="25"/>
        <v>0</v>
      </c>
      <c r="V75" s="203">
        <f t="shared" si="25"/>
        <v>0</v>
      </c>
      <c r="W75" s="203">
        <f t="shared" si="25"/>
        <v>0</v>
      </c>
      <c r="X75" s="203">
        <f t="shared" si="25"/>
        <v>0</v>
      </c>
      <c r="Y75" s="203">
        <f t="shared" si="25"/>
        <v>0</v>
      </c>
      <c r="Z75" s="203">
        <f t="shared" si="25"/>
        <v>0</v>
      </c>
      <c r="AA75" s="203">
        <f t="shared" si="25"/>
        <v>0</v>
      </c>
    </row>
    <row r="76" spans="1:27">
      <c r="A76" s="72">
        <f t="shared" si="23"/>
        <v>3</v>
      </c>
      <c r="B76" s="72" t="str">
        <f t="shared" si="4"/>
        <v>Year 3</v>
      </c>
      <c r="C76" s="203">
        <f t="shared" ref="C76:AA76" si="26">IF($A34&lt;=C$3,0,IF((-$A34+C$3)&gt;-1,($A34-C$3)*((100-C$45*100)*(1-C$7)*C$23*(1+C$4)^$A76),IF($A34&lt;=C$3+C$5,(100-C$45*100)*(1-C$7)*C$23*(1+C$4)^$A76,IF($A34&lt;C$3+C$5+1,(1-($A34-C$3-C$5))*((100-C$45*100)*(1-C$7)*C$23*(1+C$4)^$A76),0))))</f>
        <v>1.7313532366071425</v>
      </c>
      <c r="D76" s="203">
        <f t="shared" si="26"/>
        <v>0</v>
      </c>
      <c r="E76" s="203">
        <f t="shared" si="26"/>
        <v>0</v>
      </c>
      <c r="F76" s="203">
        <f t="shared" si="26"/>
        <v>0</v>
      </c>
      <c r="G76" s="203">
        <f t="shared" si="26"/>
        <v>0</v>
      </c>
      <c r="H76" s="203">
        <f t="shared" si="26"/>
        <v>0</v>
      </c>
      <c r="I76" s="203">
        <f t="shared" si="26"/>
        <v>0</v>
      </c>
      <c r="J76" s="203">
        <f t="shared" si="26"/>
        <v>0</v>
      </c>
      <c r="K76" s="203">
        <f t="shared" si="26"/>
        <v>0</v>
      </c>
      <c r="L76" s="203">
        <f t="shared" si="26"/>
        <v>0</v>
      </c>
      <c r="M76" s="203">
        <f t="shared" si="26"/>
        <v>0</v>
      </c>
      <c r="N76" s="203">
        <f t="shared" si="26"/>
        <v>0</v>
      </c>
      <c r="O76" s="203">
        <f t="shared" si="26"/>
        <v>0</v>
      </c>
      <c r="P76" s="203">
        <f t="shared" si="26"/>
        <v>0</v>
      </c>
      <c r="Q76" s="203">
        <f t="shared" si="26"/>
        <v>0</v>
      </c>
      <c r="R76" s="203">
        <f t="shared" si="26"/>
        <v>0</v>
      </c>
      <c r="S76" s="203">
        <f t="shared" si="26"/>
        <v>0</v>
      </c>
      <c r="T76" s="203">
        <f t="shared" si="26"/>
        <v>0</v>
      </c>
      <c r="U76" s="203">
        <f t="shared" si="26"/>
        <v>0</v>
      </c>
      <c r="V76" s="203">
        <f t="shared" si="26"/>
        <v>0</v>
      </c>
      <c r="W76" s="203">
        <f t="shared" si="26"/>
        <v>0</v>
      </c>
      <c r="X76" s="203">
        <f t="shared" si="26"/>
        <v>0</v>
      </c>
      <c r="Y76" s="203">
        <f t="shared" si="26"/>
        <v>0</v>
      </c>
      <c r="Z76" s="203">
        <f t="shared" si="26"/>
        <v>0</v>
      </c>
      <c r="AA76" s="203">
        <f t="shared" si="26"/>
        <v>0</v>
      </c>
    </row>
    <row r="77" spans="1:27">
      <c r="A77" s="72">
        <f t="shared" si="23"/>
        <v>4</v>
      </c>
      <c r="B77" s="72" t="str">
        <f t="shared" si="4"/>
        <v>Year 4</v>
      </c>
      <c r="C77" s="203">
        <f t="shared" ref="C77:AA77" si="27">IF($A35&lt;=C$3,0,IF((-$A35+C$3)&gt;-1,($A35-C$3)*((100-C$45*100)*(1-C$7)*C$23*(1+C$4)^$A77),IF($A35&lt;=C$3+C$5,(100-C$45*100)*(1-C$7)*C$23*(1+C$4)^$A77,IF($A35&lt;C$3+C$5+1,(1-($A35-C$3-C$5))*((100-C$45*100)*(1-C$7)*C$23*(1+C$4)^$A77),0))))</f>
        <v>3.9821124441964275</v>
      </c>
      <c r="D77" s="203">
        <f t="shared" si="27"/>
        <v>0</v>
      </c>
      <c r="E77" s="203">
        <f t="shared" si="27"/>
        <v>0</v>
      </c>
      <c r="F77" s="203">
        <f t="shared" si="27"/>
        <v>0</v>
      </c>
      <c r="G77" s="203">
        <f t="shared" si="27"/>
        <v>0</v>
      </c>
      <c r="H77" s="203">
        <f t="shared" si="27"/>
        <v>0</v>
      </c>
      <c r="I77" s="203">
        <f t="shared" si="27"/>
        <v>0</v>
      </c>
      <c r="J77" s="203">
        <f t="shared" si="27"/>
        <v>0</v>
      </c>
      <c r="K77" s="203">
        <f t="shared" si="27"/>
        <v>0</v>
      </c>
      <c r="L77" s="203">
        <f t="shared" si="27"/>
        <v>0</v>
      </c>
      <c r="M77" s="203">
        <f t="shared" si="27"/>
        <v>0</v>
      </c>
      <c r="N77" s="203">
        <f t="shared" si="27"/>
        <v>0</v>
      </c>
      <c r="O77" s="203">
        <f t="shared" si="27"/>
        <v>0</v>
      </c>
      <c r="P77" s="203">
        <f t="shared" si="27"/>
        <v>0</v>
      </c>
      <c r="Q77" s="203">
        <f t="shared" si="27"/>
        <v>0</v>
      </c>
      <c r="R77" s="203">
        <f t="shared" si="27"/>
        <v>0</v>
      </c>
      <c r="S77" s="203">
        <f t="shared" si="27"/>
        <v>0</v>
      </c>
      <c r="T77" s="203">
        <f t="shared" si="27"/>
        <v>0</v>
      </c>
      <c r="U77" s="203">
        <f t="shared" si="27"/>
        <v>0</v>
      </c>
      <c r="V77" s="203">
        <f t="shared" si="27"/>
        <v>0</v>
      </c>
      <c r="W77" s="203">
        <f t="shared" si="27"/>
        <v>0</v>
      </c>
      <c r="X77" s="203">
        <f t="shared" si="27"/>
        <v>0</v>
      </c>
      <c r="Y77" s="203">
        <f t="shared" si="27"/>
        <v>0</v>
      </c>
      <c r="Z77" s="203">
        <f t="shared" si="27"/>
        <v>0</v>
      </c>
      <c r="AA77" s="203">
        <f t="shared" si="27"/>
        <v>0</v>
      </c>
    </row>
    <row r="78" spans="1:27">
      <c r="A78" s="72">
        <f t="shared" si="23"/>
        <v>5</v>
      </c>
      <c r="B78" s="72" t="str">
        <f t="shared" si="4"/>
        <v>Year 5</v>
      </c>
      <c r="C78" s="203">
        <f t="shared" ref="C78:AA78" si="28">IF($A36&lt;=C$3,0,IF((-$A36+C$3)&gt;-1,($A36-C$3)*((100-C$45*100)*(1-C$7)*C$23*(1+C$4)^$A78),IF($A36&lt;=C$3+C$5,(100-C$45*100)*(1-C$7)*C$23*(1+C$4)^$A78,IF($A36&lt;C$3+C$5+1,(1-($A36-C$3-C$5))*((100-C$45*100)*(1-C$7)*C$23*(1+C$4)^$A78),0))))</f>
        <v>4.5794293108258914</v>
      </c>
      <c r="D78" s="203">
        <f t="shared" si="28"/>
        <v>0</v>
      </c>
      <c r="E78" s="203">
        <f t="shared" si="28"/>
        <v>0</v>
      </c>
      <c r="F78" s="203">
        <f t="shared" si="28"/>
        <v>0</v>
      </c>
      <c r="G78" s="203">
        <f t="shared" si="28"/>
        <v>0</v>
      </c>
      <c r="H78" s="203">
        <f t="shared" si="28"/>
        <v>0</v>
      </c>
      <c r="I78" s="203">
        <f t="shared" si="28"/>
        <v>0</v>
      </c>
      <c r="J78" s="203">
        <f t="shared" si="28"/>
        <v>0</v>
      </c>
      <c r="K78" s="203">
        <f t="shared" si="28"/>
        <v>0</v>
      </c>
      <c r="L78" s="203">
        <f t="shared" si="28"/>
        <v>0</v>
      </c>
      <c r="M78" s="203">
        <f t="shared" si="28"/>
        <v>0</v>
      </c>
      <c r="N78" s="203">
        <f t="shared" si="28"/>
        <v>0</v>
      </c>
      <c r="O78" s="203">
        <f t="shared" si="28"/>
        <v>0</v>
      </c>
      <c r="P78" s="203">
        <f t="shared" si="28"/>
        <v>0</v>
      </c>
      <c r="Q78" s="203">
        <f t="shared" si="28"/>
        <v>0</v>
      </c>
      <c r="R78" s="203">
        <f t="shared" si="28"/>
        <v>0</v>
      </c>
      <c r="S78" s="203">
        <f t="shared" si="28"/>
        <v>0</v>
      </c>
      <c r="T78" s="203">
        <f t="shared" si="28"/>
        <v>0</v>
      </c>
      <c r="U78" s="203">
        <f t="shared" si="28"/>
        <v>0</v>
      </c>
      <c r="V78" s="203">
        <f t="shared" si="28"/>
        <v>0</v>
      </c>
      <c r="W78" s="203">
        <f t="shared" si="28"/>
        <v>0</v>
      </c>
      <c r="X78" s="203">
        <f t="shared" si="28"/>
        <v>0</v>
      </c>
      <c r="Y78" s="203">
        <f t="shared" si="28"/>
        <v>0</v>
      </c>
      <c r="Z78" s="203">
        <f t="shared" si="28"/>
        <v>0</v>
      </c>
      <c r="AA78" s="203">
        <f t="shared" si="28"/>
        <v>0</v>
      </c>
    </row>
    <row r="79" spans="1:27">
      <c r="A79" s="72">
        <f t="shared" si="23"/>
        <v>6</v>
      </c>
      <c r="B79" s="72" t="str">
        <f t="shared" si="4"/>
        <v>Year 6</v>
      </c>
      <c r="C79" s="203">
        <f t="shared" ref="C79:AA79" si="29">IF($A37&lt;=C$3,0,IF((-$A37+C$3)&gt;-1,($A37-C$3)*((100-C$45*100)*(1-C$7)*C$23*(1+C$4)^$A79),IF($A37&lt;=C$3+C$5,(100-C$45*100)*(1-C$7)*C$23*(1+C$4)^$A79,IF($A37&lt;C$3+C$5+1,(1-($A37-C$3-C$5))*((100-C$45*100)*(1-C$7)*C$23*(1+C$4)^$A79),0))))</f>
        <v>5.2663437074497752</v>
      </c>
      <c r="D79" s="203">
        <f t="shared" si="29"/>
        <v>0</v>
      </c>
      <c r="E79" s="203">
        <f t="shared" si="29"/>
        <v>0</v>
      </c>
      <c r="F79" s="203">
        <f t="shared" si="29"/>
        <v>0</v>
      </c>
      <c r="G79" s="203">
        <f t="shared" si="29"/>
        <v>0</v>
      </c>
      <c r="H79" s="203">
        <f t="shared" si="29"/>
        <v>0</v>
      </c>
      <c r="I79" s="203">
        <f t="shared" si="29"/>
        <v>0</v>
      </c>
      <c r="J79" s="203">
        <f t="shared" si="29"/>
        <v>0</v>
      </c>
      <c r="K79" s="203">
        <f t="shared" si="29"/>
        <v>0</v>
      </c>
      <c r="L79" s="203">
        <f t="shared" si="29"/>
        <v>0</v>
      </c>
      <c r="M79" s="203">
        <f t="shared" si="29"/>
        <v>0</v>
      </c>
      <c r="N79" s="203">
        <f t="shared" si="29"/>
        <v>0</v>
      </c>
      <c r="O79" s="203">
        <f t="shared" si="29"/>
        <v>0</v>
      </c>
      <c r="P79" s="203">
        <f t="shared" si="29"/>
        <v>0</v>
      </c>
      <c r="Q79" s="203">
        <f t="shared" si="29"/>
        <v>0</v>
      </c>
      <c r="R79" s="203">
        <f t="shared" si="29"/>
        <v>0</v>
      </c>
      <c r="S79" s="203">
        <f t="shared" si="29"/>
        <v>0</v>
      </c>
      <c r="T79" s="203">
        <f t="shared" si="29"/>
        <v>0</v>
      </c>
      <c r="U79" s="203">
        <f t="shared" si="29"/>
        <v>0</v>
      </c>
      <c r="V79" s="203">
        <f t="shared" si="29"/>
        <v>0</v>
      </c>
      <c r="W79" s="203">
        <f t="shared" si="29"/>
        <v>0</v>
      </c>
      <c r="X79" s="203">
        <f t="shared" si="29"/>
        <v>0</v>
      </c>
      <c r="Y79" s="203">
        <f t="shared" si="29"/>
        <v>0</v>
      </c>
      <c r="Z79" s="203">
        <f t="shared" si="29"/>
        <v>0</v>
      </c>
      <c r="AA79" s="203">
        <f t="shared" si="29"/>
        <v>0</v>
      </c>
    </row>
    <row r="80" spans="1:27">
      <c r="A80" s="72">
        <f t="shared" si="23"/>
        <v>7</v>
      </c>
      <c r="B80" s="72" t="str">
        <f t="shared" si="4"/>
        <v>Year 7</v>
      </c>
      <c r="C80" s="203">
        <f t="shared" ref="C80:AA80" si="30">IF($A38&lt;=C$3,0,IF((-$A38+C$3)&gt;-1,($A38-C$3)*((100-C$45*100)*(1-C$7)*C$23*(1+C$4)^$A80),IF($A38&lt;=C$3+C$5,(100-C$45*100)*(1-C$7)*C$23*(1+C$4)^$A80,IF($A38&lt;C$3+C$5+1,(1-($A38-C$3-C$5))*((100-C$45*100)*(1-C$7)*C$23*(1+C$4)^$A80),0))))</f>
        <v>3.0281476317836198</v>
      </c>
      <c r="D80" s="203">
        <f t="shared" si="30"/>
        <v>0</v>
      </c>
      <c r="E80" s="203">
        <f t="shared" si="30"/>
        <v>0</v>
      </c>
      <c r="F80" s="203">
        <f t="shared" si="30"/>
        <v>0</v>
      </c>
      <c r="G80" s="203">
        <f t="shared" si="30"/>
        <v>0</v>
      </c>
      <c r="H80" s="203">
        <f t="shared" si="30"/>
        <v>0</v>
      </c>
      <c r="I80" s="203">
        <f t="shared" si="30"/>
        <v>0</v>
      </c>
      <c r="J80" s="203">
        <f t="shared" si="30"/>
        <v>0</v>
      </c>
      <c r="K80" s="203">
        <f t="shared" si="30"/>
        <v>0</v>
      </c>
      <c r="L80" s="203">
        <f t="shared" si="30"/>
        <v>0</v>
      </c>
      <c r="M80" s="203">
        <f t="shared" si="30"/>
        <v>0</v>
      </c>
      <c r="N80" s="203">
        <f t="shared" si="30"/>
        <v>0</v>
      </c>
      <c r="O80" s="203">
        <f t="shared" si="30"/>
        <v>0</v>
      </c>
      <c r="P80" s="203">
        <f t="shared" si="30"/>
        <v>0</v>
      </c>
      <c r="Q80" s="203">
        <f t="shared" si="30"/>
        <v>0</v>
      </c>
      <c r="R80" s="203">
        <f t="shared" si="30"/>
        <v>0</v>
      </c>
      <c r="S80" s="203">
        <f t="shared" si="30"/>
        <v>0</v>
      </c>
      <c r="T80" s="203">
        <f t="shared" si="30"/>
        <v>0</v>
      </c>
      <c r="U80" s="203">
        <f t="shared" si="30"/>
        <v>0</v>
      </c>
      <c r="V80" s="203">
        <f t="shared" si="30"/>
        <v>0</v>
      </c>
      <c r="W80" s="203">
        <f t="shared" si="30"/>
        <v>0</v>
      </c>
      <c r="X80" s="203">
        <f t="shared" si="30"/>
        <v>0</v>
      </c>
      <c r="Y80" s="203">
        <f t="shared" si="30"/>
        <v>0</v>
      </c>
      <c r="Z80" s="203">
        <f t="shared" si="30"/>
        <v>0</v>
      </c>
      <c r="AA80" s="203">
        <f t="shared" si="30"/>
        <v>0</v>
      </c>
    </row>
    <row r="81" spans="1:27">
      <c r="A81" s="72">
        <f t="shared" si="23"/>
        <v>8</v>
      </c>
      <c r="B81" s="72" t="str">
        <f t="shared" si="4"/>
        <v>Year 8</v>
      </c>
      <c r="C81" s="203">
        <f t="shared" ref="C81:AA81" si="31">IF($A39&lt;=C$3,0,IF((-$A39+C$3)&gt;-1,($A39-C$3)*((100-C$45*100)*(1-C$7)*C$23*(1+C$4)^$A81),IF($A39&lt;=C$3+C$5,(100-C$45*100)*(1-C$7)*C$23*(1+C$4)^$A81,IF($A39&lt;C$3+C$5+1,(1-($A39-C$3-C$5))*((100-C$45*100)*(1-C$7)*C$23*(1+C$4)^$A81),0))))</f>
        <v>0</v>
      </c>
      <c r="D81" s="203">
        <f t="shared" si="31"/>
        <v>0</v>
      </c>
      <c r="E81" s="203">
        <f t="shared" si="31"/>
        <v>0</v>
      </c>
      <c r="F81" s="203">
        <f t="shared" si="31"/>
        <v>0</v>
      </c>
      <c r="G81" s="203">
        <f t="shared" si="31"/>
        <v>0</v>
      </c>
      <c r="H81" s="203">
        <f t="shared" si="31"/>
        <v>0</v>
      </c>
      <c r="I81" s="203">
        <f t="shared" si="31"/>
        <v>0</v>
      </c>
      <c r="J81" s="203">
        <f t="shared" si="31"/>
        <v>0</v>
      </c>
      <c r="K81" s="203">
        <f t="shared" si="31"/>
        <v>0</v>
      </c>
      <c r="L81" s="203">
        <f t="shared" si="31"/>
        <v>0</v>
      </c>
      <c r="M81" s="203">
        <f t="shared" si="31"/>
        <v>0</v>
      </c>
      <c r="N81" s="203">
        <f t="shared" si="31"/>
        <v>0</v>
      </c>
      <c r="O81" s="203">
        <f t="shared" si="31"/>
        <v>0</v>
      </c>
      <c r="P81" s="203">
        <f t="shared" si="31"/>
        <v>0</v>
      </c>
      <c r="Q81" s="203">
        <f t="shared" si="31"/>
        <v>0</v>
      </c>
      <c r="R81" s="203">
        <f t="shared" si="31"/>
        <v>0</v>
      </c>
      <c r="S81" s="203">
        <f t="shared" si="31"/>
        <v>0</v>
      </c>
      <c r="T81" s="203">
        <f t="shared" si="31"/>
        <v>0</v>
      </c>
      <c r="U81" s="203">
        <f t="shared" si="31"/>
        <v>0</v>
      </c>
      <c r="V81" s="203">
        <f t="shared" si="31"/>
        <v>0</v>
      </c>
      <c r="W81" s="203">
        <f t="shared" si="31"/>
        <v>0</v>
      </c>
      <c r="X81" s="203">
        <f t="shared" si="31"/>
        <v>0</v>
      </c>
      <c r="Y81" s="203">
        <f t="shared" si="31"/>
        <v>0</v>
      </c>
      <c r="Z81" s="203">
        <f t="shared" si="31"/>
        <v>0</v>
      </c>
      <c r="AA81" s="203">
        <f t="shared" si="31"/>
        <v>0</v>
      </c>
    </row>
    <row r="82" spans="1:27">
      <c r="A82" s="72">
        <f t="shared" si="23"/>
        <v>9</v>
      </c>
      <c r="B82" s="72" t="str">
        <f t="shared" si="4"/>
        <v>Year 9</v>
      </c>
      <c r="C82" s="203">
        <f t="shared" ref="C82:AA82" si="32">IF($A40&lt;=C$3,0,IF((-$A40+C$3)&gt;-1,($A40-C$3)*((100-C$45*100)*(1-C$7)*C$23*(1+C$4)^$A82),IF($A40&lt;=C$3+C$5,(100-C$45*100)*(1-C$7)*C$23*(1+C$4)^$A82,IF($A40&lt;C$3+C$5+1,(1-($A40-C$3-C$5))*((100-C$45*100)*(1-C$7)*C$23*(1+C$4)^$A82),0))))</f>
        <v>0</v>
      </c>
      <c r="D82" s="203">
        <f t="shared" si="32"/>
        <v>0</v>
      </c>
      <c r="E82" s="203">
        <f t="shared" si="32"/>
        <v>0</v>
      </c>
      <c r="F82" s="203">
        <f t="shared" si="32"/>
        <v>0</v>
      </c>
      <c r="G82" s="203">
        <f t="shared" si="32"/>
        <v>0</v>
      </c>
      <c r="H82" s="203">
        <f t="shared" si="32"/>
        <v>0</v>
      </c>
      <c r="I82" s="203">
        <f t="shared" si="32"/>
        <v>0</v>
      </c>
      <c r="J82" s="203">
        <f t="shared" si="32"/>
        <v>0</v>
      </c>
      <c r="K82" s="203">
        <f t="shared" si="32"/>
        <v>0</v>
      </c>
      <c r="L82" s="203">
        <f t="shared" si="32"/>
        <v>0</v>
      </c>
      <c r="M82" s="203">
        <f t="shared" si="32"/>
        <v>0</v>
      </c>
      <c r="N82" s="203">
        <f t="shared" si="32"/>
        <v>0</v>
      </c>
      <c r="O82" s="203">
        <f t="shared" si="32"/>
        <v>0</v>
      </c>
      <c r="P82" s="203">
        <f t="shared" si="32"/>
        <v>0</v>
      </c>
      <c r="Q82" s="203">
        <f t="shared" si="32"/>
        <v>0</v>
      </c>
      <c r="R82" s="203">
        <f t="shared" si="32"/>
        <v>0</v>
      </c>
      <c r="S82" s="203">
        <f t="shared" si="32"/>
        <v>0</v>
      </c>
      <c r="T82" s="203">
        <f t="shared" si="32"/>
        <v>0</v>
      </c>
      <c r="U82" s="203">
        <f t="shared" si="32"/>
        <v>0</v>
      </c>
      <c r="V82" s="203">
        <f t="shared" si="32"/>
        <v>0</v>
      </c>
      <c r="W82" s="203">
        <f t="shared" si="32"/>
        <v>0</v>
      </c>
      <c r="X82" s="203">
        <f t="shared" si="32"/>
        <v>0</v>
      </c>
      <c r="Y82" s="203">
        <f t="shared" si="32"/>
        <v>0</v>
      </c>
      <c r="Z82" s="203">
        <f t="shared" si="32"/>
        <v>0</v>
      </c>
      <c r="AA82" s="203">
        <f t="shared" si="32"/>
        <v>0</v>
      </c>
    </row>
    <row r="83" spans="1:27">
      <c r="A83" s="72">
        <f t="shared" si="23"/>
        <v>10</v>
      </c>
      <c r="B83" s="72" t="str">
        <f t="shared" si="4"/>
        <v>Year 10</v>
      </c>
      <c r="C83" s="203">
        <f t="shared" ref="C83:AA83" si="33">IF($A41&lt;=C$3,0,IF((-$A41+C$3)&gt;-1,($A41-C$3)*((100-C$45*100)*(1-C$7)*C$23*(1+C$4)^$A83),IF($A41&lt;=C$3+C$5,(100-C$45*100)*(1-C$7)*C$23*(1+C$4)^$A83,IF($A41&lt;C$3+C$5+1,(1-($A41-C$3-C$5))*((100-C$45*100)*(1-C$7)*C$23*(1+C$4)^$A83),0))))</f>
        <v>0</v>
      </c>
      <c r="D83" s="203">
        <f t="shared" si="33"/>
        <v>0</v>
      </c>
      <c r="E83" s="203">
        <f t="shared" si="33"/>
        <v>0</v>
      </c>
      <c r="F83" s="203">
        <f t="shared" si="33"/>
        <v>0</v>
      </c>
      <c r="G83" s="203">
        <f t="shared" si="33"/>
        <v>0</v>
      </c>
      <c r="H83" s="203">
        <f t="shared" si="33"/>
        <v>0</v>
      </c>
      <c r="I83" s="203">
        <f t="shared" si="33"/>
        <v>0</v>
      </c>
      <c r="J83" s="203">
        <f t="shared" si="33"/>
        <v>0</v>
      </c>
      <c r="K83" s="203">
        <f t="shared" si="33"/>
        <v>0</v>
      </c>
      <c r="L83" s="203">
        <f t="shared" si="33"/>
        <v>0</v>
      </c>
      <c r="M83" s="203">
        <f t="shared" si="33"/>
        <v>0</v>
      </c>
      <c r="N83" s="203">
        <f t="shared" si="33"/>
        <v>0</v>
      </c>
      <c r="O83" s="203">
        <f t="shared" si="33"/>
        <v>0</v>
      </c>
      <c r="P83" s="203">
        <f t="shared" si="33"/>
        <v>0</v>
      </c>
      <c r="Q83" s="203">
        <f t="shared" si="33"/>
        <v>0</v>
      </c>
      <c r="R83" s="203">
        <f t="shared" si="33"/>
        <v>0</v>
      </c>
      <c r="S83" s="203">
        <f t="shared" si="33"/>
        <v>0</v>
      </c>
      <c r="T83" s="203">
        <f t="shared" si="33"/>
        <v>0</v>
      </c>
      <c r="U83" s="203">
        <f t="shared" si="33"/>
        <v>0</v>
      </c>
      <c r="V83" s="203">
        <f t="shared" si="33"/>
        <v>0</v>
      </c>
      <c r="W83" s="203">
        <f t="shared" si="33"/>
        <v>0</v>
      </c>
      <c r="X83" s="203">
        <f t="shared" si="33"/>
        <v>0</v>
      </c>
      <c r="Y83" s="203">
        <f t="shared" si="33"/>
        <v>0</v>
      </c>
      <c r="Z83" s="203">
        <f t="shared" si="33"/>
        <v>0</v>
      </c>
      <c r="AA83" s="203">
        <f t="shared" si="33"/>
        <v>0</v>
      </c>
    </row>
    <row r="85" spans="1:27" ht="43.15">
      <c r="A85" s="104" t="s">
        <v>595</v>
      </c>
      <c r="B85" s="200" t="s">
        <v>596</v>
      </c>
      <c r="C85" s="199" t="s">
        <v>597</v>
      </c>
    </row>
    <row r="86" spans="1:27">
      <c r="A86" s="72">
        <f t="shared" ref="A86:A95" si="34">A32</f>
        <v>1</v>
      </c>
      <c r="B86" s="72" t="str">
        <f t="shared" si="4"/>
        <v>Year 1</v>
      </c>
      <c r="C86" s="78">
        <f t="shared" ref="C86:AA86" si="35">IF($A32&lt;=C$3,0,IF((-$A32+C$3)&gt;-1,($A32-C$3)*C$45*100*(1-C$9)*C$23*(1+C$4)^$A86,IF($A32&lt;=C$3+C$5,C$45*100*(1-C$9)*C$23*(1+C$4)^$A86,IF($A32&lt;C$3+C$5+1,(1-($A32-C$3-C$5))*C$45*100*(1-C$9)*C$23*(1+C$4)^$A86,0))))</f>
        <v>0</v>
      </c>
      <c r="D86" s="78">
        <f t="shared" si="35"/>
        <v>0</v>
      </c>
      <c r="E86" s="78">
        <f t="shared" si="35"/>
        <v>0</v>
      </c>
      <c r="F86" s="78">
        <f t="shared" si="35"/>
        <v>0</v>
      </c>
      <c r="G86" s="78">
        <f t="shared" si="35"/>
        <v>0</v>
      </c>
      <c r="H86" s="78">
        <f t="shared" si="35"/>
        <v>0</v>
      </c>
      <c r="I86" s="78">
        <f t="shared" si="35"/>
        <v>0</v>
      </c>
      <c r="J86" s="78">
        <f t="shared" si="35"/>
        <v>0</v>
      </c>
      <c r="K86" s="78">
        <f t="shared" si="35"/>
        <v>0</v>
      </c>
      <c r="L86" s="78">
        <f t="shared" si="35"/>
        <v>0</v>
      </c>
      <c r="M86" s="78">
        <f t="shared" si="35"/>
        <v>0</v>
      </c>
      <c r="N86" s="78">
        <f t="shared" si="35"/>
        <v>0</v>
      </c>
      <c r="O86" s="78">
        <f t="shared" si="35"/>
        <v>0</v>
      </c>
      <c r="P86" s="78">
        <f t="shared" si="35"/>
        <v>0</v>
      </c>
      <c r="Q86" s="78">
        <f t="shared" si="35"/>
        <v>0</v>
      </c>
      <c r="R86" s="78">
        <f t="shared" si="35"/>
        <v>0</v>
      </c>
      <c r="S86" s="78">
        <f t="shared" si="35"/>
        <v>0</v>
      </c>
      <c r="T86" s="78">
        <f t="shared" si="35"/>
        <v>0</v>
      </c>
      <c r="U86" s="78">
        <f t="shared" si="35"/>
        <v>0</v>
      </c>
      <c r="V86" s="78">
        <f t="shared" si="35"/>
        <v>0</v>
      </c>
      <c r="W86" s="78">
        <f t="shared" si="35"/>
        <v>0</v>
      </c>
      <c r="X86" s="78">
        <f t="shared" si="35"/>
        <v>0</v>
      </c>
      <c r="Y86" s="78">
        <f t="shared" si="35"/>
        <v>0</v>
      </c>
      <c r="Z86" s="78">
        <f t="shared" si="35"/>
        <v>0</v>
      </c>
      <c r="AA86" s="78">
        <f t="shared" si="35"/>
        <v>0</v>
      </c>
    </row>
    <row r="87" spans="1:27">
      <c r="A87" s="72">
        <f t="shared" si="34"/>
        <v>2</v>
      </c>
      <c r="B87" s="72" t="str">
        <f t="shared" si="4"/>
        <v>Year 2</v>
      </c>
      <c r="C87" s="78">
        <f t="shared" ref="C87:AA87" si="36">IF($A33&lt;=C$3,0,IF((-$A33+C$3)&gt;-1,($A33-C$3)*C$45*100*(1-C$9)*C$23*(1+C$4)^$A87,IF($A33&lt;=C$3+C$5,C$45*100*(1-C$9)*C$23*(1+C$4)^$A87,IF($A33&lt;C$3+C$5+1,(1-($A33-C$3-C$5))*C$45*100*(1-C$9)*C$23*(1+C$4)^$A87,0))))</f>
        <v>0</v>
      </c>
      <c r="D87" s="78">
        <f t="shared" si="36"/>
        <v>0</v>
      </c>
      <c r="E87" s="78">
        <f t="shared" si="36"/>
        <v>0</v>
      </c>
      <c r="F87" s="78">
        <f t="shared" si="36"/>
        <v>0</v>
      </c>
      <c r="G87" s="78">
        <f t="shared" si="36"/>
        <v>0</v>
      </c>
      <c r="H87" s="78">
        <f t="shared" si="36"/>
        <v>0</v>
      </c>
      <c r="I87" s="78">
        <f t="shared" si="36"/>
        <v>0</v>
      </c>
      <c r="J87" s="78">
        <f t="shared" si="36"/>
        <v>0</v>
      </c>
      <c r="K87" s="78">
        <f t="shared" si="36"/>
        <v>0</v>
      </c>
      <c r="L87" s="78">
        <f t="shared" si="36"/>
        <v>0</v>
      </c>
      <c r="M87" s="78">
        <f t="shared" si="36"/>
        <v>0</v>
      </c>
      <c r="N87" s="78">
        <f t="shared" si="36"/>
        <v>0</v>
      </c>
      <c r="O87" s="78">
        <f t="shared" si="36"/>
        <v>0</v>
      </c>
      <c r="P87" s="78">
        <f t="shared" si="36"/>
        <v>0</v>
      </c>
      <c r="Q87" s="78">
        <f t="shared" si="36"/>
        <v>0</v>
      </c>
      <c r="R87" s="78">
        <f t="shared" si="36"/>
        <v>0</v>
      </c>
      <c r="S87" s="78">
        <f t="shared" si="36"/>
        <v>0</v>
      </c>
      <c r="T87" s="78">
        <f t="shared" si="36"/>
        <v>0</v>
      </c>
      <c r="U87" s="78">
        <f t="shared" si="36"/>
        <v>0</v>
      </c>
      <c r="V87" s="78">
        <f t="shared" si="36"/>
        <v>0</v>
      </c>
      <c r="W87" s="78">
        <f t="shared" si="36"/>
        <v>0</v>
      </c>
      <c r="X87" s="78">
        <f t="shared" si="36"/>
        <v>0</v>
      </c>
      <c r="Y87" s="78">
        <f t="shared" si="36"/>
        <v>0</v>
      </c>
      <c r="Z87" s="78">
        <f t="shared" si="36"/>
        <v>0</v>
      </c>
      <c r="AA87" s="78">
        <f t="shared" si="36"/>
        <v>0</v>
      </c>
    </row>
    <row r="88" spans="1:27">
      <c r="A88" s="72">
        <f t="shared" si="34"/>
        <v>3</v>
      </c>
      <c r="B88" s="72" t="str">
        <f t="shared" si="4"/>
        <v>Year 3</v>
      </c>
      <c r="C88" s="78">
        <f t="shared" ref="C88:AA88" si="37">IF($A34&lt;=C$3,0,IF((-$A34+C$3)&gt;-1,($A34-C$3)*C$45*100*(1-C$9)*C$23*(1+C$4)^$A88,IF($A34&lt;=C$3+C$5,C$45*100*(1-C$9)*C$23*(1+C$4)^$A88,IF($A34&lt;C$3+C$5+1,(1-($A34-C$3-C$5))*C$45*100*(1-C$9)*C$23*(1+C$4)^$A88,0))))</f>
        <v>0</v>
      </c>
      <c r="D88" s="78">
        <f t="shared" si="37"/>
        <v>0</v>
      </c>
      <c r="E88" s="78">
        <f t="shared" si="37"/>
        <v>0</v>
      </c>
      <c r="F88" s="78">
        <f t="shared" si="37"/>
        <v>0</v>
      </c>
      <c r="G88" s="78">
        <f t="shared" si="37"/>
        <v>0</v>
      </c>
      <c r="H88" s="78">
        <f t="shared" si="37"/>
        <v>0</v>
      </c>
      <c r="I88" s="78">
        <f t="shared" si="37"/>
        <v>0</v>
      </c>
      <c r="J88" s="78">
        <f t="shared" si="37"/>
        <v>0</v>
      </c>
      <c r="K88" s="78">
        <f t="shared" si="37"/>
        <v>0</v>
      </c>
      <c r="L88" s="78">
        <f t="shared" si="37"/>
        <v>0</v>
      </c>
      <c r="M88" s="78">
        <f t="shared" si="37"/>
        <v>0</v>
      </c>
      <c r="N88" s="78">
        <f t="shared" si="37"/>
        <v>0</v>
      </c>
      <c r="O88" s="78">
        <f t="shared" si="37"/>
        <v>0</v>
      </c>
      <c r="P88" s="78">
        <f t="shared" si="37"/>
        <v>0</v>
      </c>
      <c r="Q88" s="78">
        <f t="shared" si="37"/>
        <v>0</v>
      </c>
      <c r="R88" s="78">
        <f t="shared" si="37"/>
        <v>0</v>
      </c>
      <c r="S88" s="78">
        <f t="shared" si="37"/>
        <v>0</v>
      </c>
      <c r="T88" s="78">
        <f t="shared" si="37"/>
        <v>0</v>
      </c>
      <c r="U88" s="78">
        <f t="shared" si="37"/>
        <v>0</v>
      </c>
      <c r="V88" s="78">
        <f t="shared" si="37"/>
        <v>0</v>
      </c>
      <c r="W88" s="78">
        <f t="shared" si="37"/>
        <v>0</v>
      </c>
      <c r="X88" s="78">
        <f t="shared" si="37"/>
        <v>0</v>
      </c>
      <c r="Y88" s="78">
        <f t="shared" si="37"/>
        <v>0</v>
      </c>
      <c r="Z88" s="78">
        <f t="shared" si="37"/>
        <v>0</v>
      </c>
      <c r="AA88" s="78">
        <f t="shared" si="37"/>
        <v>0</v>
      </c>
    </row>
    <row r="89" spans="1:27">
      <c r="A89" s="72">
        <f t="shared" si="34"/>
        <v>4</v>
      </c>
      <c r="B89" s="72" t="str">
        <f t="shared" si="4"/>
        <v>Year 4</v>
      </c>
      <c r="C89" s="78">
        <f t="shared" ref="C89:AA89" si="38">IF($A35&lt;=C$3,0,IF((-$A35+C$3)&gt;-1,($A35-C$3)*C$45*100*(1-C$9)*C$23*(1+C$4)^$A89,IF($A35&lt;=C$3+C$5,C$45*100*(1-C$9)*C$23*(1+C$4)^$A89,IF($A35&lt;C$3+C$5+1,(1-($A35-C$3-C$5))*C$45*100*(1-C$9)*C$23*(1+C$4)^$A89,0))))</f>
        <v>0</v>
      </c>
      <c r="D89" s="78">
        <f t="shared" si="38"/>
        <v>0</v>
      </c>
      <c r="E89" s="78">
        <f t="shared" si="38"/>
        <v>0</v>
      </c>
      <c r="F89" s="78">
        <f t="shared" si="38"/>
        <v>0</v>
      </c>
      <c r="G89" s="78">
        <f t="shared" si="38"/>
        <v>0</v>
      </c>
      <c r="H89" s="78">
        <f t="shared" si="38"/>
        <v>0</v>
      </c>
      <c r="I89" s="78">
        <f t="shared" si="38"/>
        <v>0</v>
      </c>
      <c r="J89" s="78">
        <f t="shared" si="38"/>
        <v>0</v>
      </c>
      <c r="K89" s="78">
        <f t="shared" si="38"/>
        <v>0</v>
      </c>
      <c r="L89" s="78">
        <f t="shared" si="38"/>
        <v>0</v>
      </c>
      <c r="M89" s="78">
        <f t="shared" si="38"/>
        <v>0</v>
      </c>
      <c r="N89" s="78">
        <f t="shared" si="38"/>
        <v>0</v>
      </c>
      <c r="O89" s="78">
        <f t="shared" si="38"/>
        <v>0</v>
      </c>
      <c r="P89" s="78">
        <f t="shared" si="38"/>
        <v>0</v>
      </c>
      <c r="Q89" s="78">
        <f t="shared" si="38"/>
        <v>0</v>
      </c>
      <c r="R89" s="78">
        <f t="shared" si="38"/>
        <v>0</v>
      </c>
      <c r="S89" s="78">
        <f t="shared" si="38"/>
        <v>0</v>
      </c>
      <c r="T89" s="78">
        <f t="shared" si="38"/>
        <v>0</v>
      </c>
      <c r="U89" s="78">
        <f t="shared" si="38"/>
        <v>0</v>
      </c>
      <c r="V89" s="78">
        <f t="shared" si="38"/>
        <v>0</v>
      </c>
      <c r="W89" s="78">
        <f t="shared" si="38"/>
        <v>0</v>
      </c>
      <c r="X89" s="78">
        <f t="shared" si="38"/>
        <v>0</v>
      </c>
      <c r="Y89" s="78">
        <f t="shared" si="38"/>
        <v>0</v>
      </c>
      <c r="Z89" s="78">
        <f t="shared" si="38"/>
        <v>0</v>
      </c>
      <c r="AA89" s="78">
        <f t="shared" si="38"/>
        <v>0</v>
      </c>
    </row>
    <row r="90" spans="1:27">
      <c r="A90" s="72">
        <f t="shared" si="34"/>
        <v>5</v>
      </c>
      <c r="B90" s="72" t="str">
        <f t="shared" si="4"/>
        <v>Year 5</v>
      </c>
      <c r="C90" s="78">
        <f t="shared" ref="C90:AA90" si="39">IF($A36&lt;=C$3,0,IF((-$A36+C$3)&gt;-1,($A36-C$3)*C$45*100*(1-C$9)*C$23*(1+C$4)^$A90,IF($A36&lt;=C$3+C$5,C$45*100*(1-C$9)*C$23*(1+C$4)^$A90,IF($A36&lt;C$3+C$5+1,(1-($A36-C$3-C$5))*C$45*100*(1-C$9)*C$23*(1+C$4)^$A90,0))))</f>
        <v>0</v>
      </c>
      <c r="D90" s="78">
        <f t="shared" si="39"/>
        <v>0</v>
      </c>
      <c r="E90" s="78">
        <f t="shared" si="39"/>
        <v>0</v>
      </c>
      <c r="F90" s="78">
        <f t="shared" si="39"/>
        <v>0</v>
      </c>
      <c r="G90" s="78">
        <f t="shared" si="39"/>
        <v>0</v>
      </c>
      <c r="H90" s="78">
        <f t="shared" si="39"/>
        <v>0</v>
      </c>
      <c r="I90" s="78">
        <f t="shared" si="39"/>
        <v>0</v>
      </c>
      <c r="J90" s="78">
        <f t="shared" si="39"/>
        <v>0</v>
      </c>
      <c r="K90" s="78">
        <f t="shared" si="39"/>
        <v>0</v>
      </c>
      <c r="L90" s="78">
        <f t="shared" si="39"/>
        <v>0</v>
      </c>
      <c r="M90" s="78">
        <f t="shared" si="39"/>
        <v>0</v>
      </c>
      <c r="N90" s="78">
        <f t="shared" si="39"/>
        <v>0</v>
      </c>
      <c r="O90" s="78">
        <f t="shared" si="39"/>
        <v>0</v>
      </c>
      <c r="P90" s="78">
        <f t="shared" si="39"/>
        <v>0</v>
      </c>
      <c r="Q90" s="78">
        <f t="shared" si="39"/>
        <v>0</v>
      </c>
      <c r="R90" s="78">
        <f t="shared" si="39"/>
        <v>0</v>
      </c>
      <c r="S90" s="78">
        <f t="shared" si="39"/>
        <v>0</v>
      </c>
      <c r="T90" s="78">
        <f t="shared" si="39"/>
        <v>0</v>
      </c>
      <c r="U90" s="78">
        <f t="shared" si="39"/>
        <v>0</v>
      </c>
      <c r="V90" s="78">
        <f t="shared" si="39"/>
        <v>0</v>
      </c>
      <c r="W90" s="78">
        <f t="shared" si="39"/>
        <v>0</v>
      </c>
      <c r="X90" s="78">
        <f t="shared" si="39"/>
        <v>0</v>
      </c>
      <c r="Y90" s="78">
        <f t="shared" si="39"/>
        <v>0</v>
      </c>
      <c r="Z90" s="78">
        <f t="shared" si="39"/>
        <v>0</v>
      </c>
      <c r="AA90" s="78">
        <f t="shared" si="39"/>
        <v>0</v>
      </c>
    </row>
    <row r="91" spans="1:27">
      <c r="A91" s="72">
        <f t="shared" si="34"/>
        <v>6</v>
      </c>
      <c r="B91" s="72" t="str">
        <f t="shared" si="4"/>
        <v>Year 6</v>
      </c>
      <c r="C91" s="78">
        <f t="shared" ref="C91:AA91" si="40">IF($A37&lt;=C$3,0,IF((-$A37+C$3)&gt;-1,($A37-C$3)*C$45*100*(1-C$9)*C$23*(1+C$4)^$A91,IF($A37&lt;=C$3+C$5,C$45*100*(1-C$9)*C$23*(1+C$4)^$A91,IF($A37&lt;C$3+C$5+1,(1-($A37-C$3-C$5))*C$45*100*(1-C$9)*C$23*(1+C$4)^$A91,0))))</f>
        <v>0</v>
      </c>
      <c r="D91" s="78">
        <f t="shared" si="40"/>
        <v>0</v>
      </c>
      <c r="E91" s="78">
        <f t="shared" si="40"/>
        <v>0</v>
      </c>
      <c r="F91" s="78">
        <f t="shared" si="40"/>
        <v>0</v>
      </c>
      <c r="G91" s="78">
        <f t="shared" si="40"/>
        <v>0</v>
      </c>
      <c r="H91" s="78">
        <f t="shared" si="40"/>
        <v>0</v>
      </c>
      <c r="I91" s="78">
        <f t="shared" si="40"/>
        <v>0</v>
      </c>
      <c r="J91" s="78">
        <f t="shared" si="40"/>
        <v>0</v>
      </c>
      <c r="K91" s="78">
        <f t="shared" si="40"/>
        <v>0</v>
      </c>
      <c r="L91" s="78">
        <f t="shared" si="40"/>
        <v>0</v>
      </c>
      <c r="M91" s="78">
        <f t="shared" si="40"/>
        <v>0</v>
      </c>
      <c r="N91" s="78">
        <f t="shared" si="40"/>
        <v>0</v>
      </c>
      <c r="O91" s="78">
        <f t="shared" si="40"/>
        <v>0</v>
      </c>
      <c r="P91" s="78">
        <f t="shared" si="40"/>
        <v>0</v>
      </c>
      <c r="Q91" s="78">
        <f t="shared" si="40"/>
        <v>0</v>
      </c>
      <c r="R91" s="78">
        <f t="shared" si="40"/>
        <v>0</v>
      </c>
      <c r="S91" s="78">
        <f t="shared" si="40"/>
        <v>0</v>
      </c>
      <c r="T91" s="78">
        <f t="shared" si="40"/>
        <v>0</v>
      </c>
      <c r="U91" s="78">
        <f t="shared" si="40"/>
        <v>0</v>
      </c>
      <c r="V91" s="78">
        <f t="shared" si="40"/>
        <v>0</v>
      </c>
      <c r="W91" s="78">
        <f t="shared" si="40"/>
        <v>0</v>
      </c>
      <c r="X91" s="78">
        <f t="shared" si="40"/>
        <v>0</v>
      </c>
      <c r="Y91" s="78">
        <f t="shared" si="40"/>
        <v>0</v>
      </c>
      <c r="Z91" s="78">
        <f t="shared" si="40"/>
        <v>0</v>
      </c>
      <c r="AA91" s="78">
        <f t="shared" si="40"/>
        <v>0</v>
      </c>
    </row>
    <row r="92" spans="1:27">
      <c r="A92" s="72">
        <f t="shared" si="34"/>
        <v>7</v>
      </c>
      <c r="B92" s="72" t="str">
        <f t="shared" si="4"/>
        <v>Year 7</v>
      </c>
      <c r="C92" s="78">
        <f t="shared" ref="C92:AA92" si="41">IF($A38&lt;=C$3,0,IF((-$A38+C$3)&gt;-1,($A38-C$3)*C$45*100*(1-C$9)*C$23*(1+C$4)^$A92,IF($A38&lt;=C$3+C$5,C$45*100*(1-C$9)*C$23*(1+C$4)^$A92,IF($A38&lt;C$3+C$5+1,(1-($A38-C$3-C$5))*C$45*100*(1-C$9)*C$23*(1+C$4)^$A92,0))))</f>
        <v>0</v>
      </c>
      <c r="D92" s="78">
        <f t="shared" si="41"/>
        <v>0</v>
      </c>
      <c r="E92" s="78">
        <f t="shared" si="41"/>
        <v>0</v>
      </c>
      <c r="F92" s="78">
        <f t="shared" si="41"/>
        <v>0</v>
      </c>
      <c r="G92" s="78">
        <f t="shared" si="41"/>
        <v>0</v>
      </c>
      <c r="H92" s="78">
        <f t="shared" si="41"/>
        <v>0</v>
      </c>
      <c r="I92" s="78">
        <f t="shared" si="41"/>
        <v>0</v>
      </c>
      <c r="J92" s="78">
        <f t="shared" si="41"/>
        <v>0</v>
      </c>
      <c r="K92" s="78">
        <f t="shared" si="41"/>
        <v>0</v>
      </c>
      <c r="L92" s="78">
        <f t="shared" si="41"/>
        <v>0</v>
      </c>
      <c r="M92" s="78">
        <f t="shared" si="41"/>
        <v>0</v>
      </c>
      <c r="N92" s="78">
        <f t="shared" si="41"/>
        <v>0</v>
      </c>
      <c r="O92" s="78">
        <f t="shared" si="41"/>
        <v>0</v>
      </c>
      <c r="P92" s="78">
        <f t="shared" si="41"/>
        <v>0</v>
      </c>
      <c r="Q92" s="78">
        <f t="shared" si="41"/>
        <v>0</v>
      </c>
      <c r="R92" s="78">
        <f t="shared" si="41"/>
        <v>0</v>
      </c>
      <c r="S92" s="78">
        <f t="shared" si="41"/>
        <v>0</v>
      </c>
      <c r="T92" s="78">
        <f t="shared" si="41"/>
        <v>0</v>
      </c>
      <c r="U92" s="78">
        <f t="shared" si="41"/>
        <v>0</v>
      </c>
      <c r="V92" s="78">
        <f t="shared" si="41"/>
        <v>0</v>
      </c>
      <c r="W92" s="78">
        <f t="shared" si="41"/>
        <v>0</v>
      </c>
      <c r="X92" s="78">
        <f t="shared" si="41"/>
        <v>0</v>
      </c>
      <c r="Y92" s="78">
        <f t="shared" si="41"/>
        <v>0</v>
      </c>
      <c r="Z92" s="78">
        <f t="shared" si="41"/>
        <v>0</v>
      </c>
      <c r="AA92" s="78">
        <f t="shared" si="41"/>
        <v>0</v>
      </c>
    </row>
    <row r="93" spans="1:27">
      <c r="A93" s="72">
        <f t="shared" si="34"/>
        <v>8</v>
      </c>
      <c r="B93" s="72" t="str">
        <f t="shared" si="4"/>
        <v>Year 8</v>
      </c>
      <c r="C93" s="78">
        <f t="shared" ref="C93:AA93" si="42">IF($A39&lt;=C$3,0,IF((-$A39+C$3)&gt;-1,($A39-C$3)*C$45*100*(1-C$9)*C$23*(1+C$4)^$A93,IF($A39&lt;=C$3+C$5,C$45*100*(1-C$9)*C$23*(1+C$4)^$A93,IF($A39&lt;C$3+C$5+1,(1-($A39-C$3-C$5))*C$45*100*(1-C$9)*C$23*(1+C$4)^$A93,0))))</f>
        <v>0</v>
      </c>
      <c r="D93" s="78">
        <f t="shared" si="42"/>
        <v>0</v>
      </c>
      <c r="E93" s="78">
        <f t="shared" si="42"/>
        <v>0</v>
      </c>
      <c r="F93" s="78">
        <f t="shared" si="42"/>
        <v>0</v>
      </c>
      <c r="G93" s="78">
        <f t="shared" si="42"/>
        <v>0</v>
      </c>
      <c r="H93" s="78">
        <f t="shared" si="42"/>
        <v>0</v>
      </c>
      <c r="I93" s="78">
        <f t="shared" si="42"/>
        <v>0</v>
      </c>
      <c r="J93" s="78">
        <f t="shared" si="42"/>
        <v>0</v>
      </c>
      <c r="K93" s="78">
        <f t="shared" si="42"/>
        <v>0</v>
      </c>
      <c r="L93" s="78">
        <f t="shared" si="42"/>
        <v>0</v>
      </c>
      <c r="M93" s="78">
        <f t="shared" si="42"/>
        <v>0</v>
      </c>
      <c r="N93" s="78">
        <f t="shared" si="42"/>
        <v>0</v>
      </c>
      <c r="O93" s="78">
        <f t="shared" si="42"/>
        <v>0</v>
      </c>
      <c r="P93" s="78">
        <f t="shared" si="42"/>
        <v>0</v>
      </c>
      <c r="Q93" s="78">
        <f t="shared" si="42"/>
        <v>0</v>
      </c>
      <c r="R93" s="78">
        <f t="shared" si="42"/>
        <v>0</v>
      </c>
      <c r="S93" s="78">
        <f t="shared" si="42"/>
        <v>0</v>
      </c>
      <c r="T93" s="78">
        <f t="shared" si="42"/>
        <v>0</v>
      </c>
      <c r="U93" s="78">
        <f t="shared" si="42"/>
        <v>0</v>
      </c>
      <c r="V93" s="78">
        <f t="shared" si="42"/>
        <v>0</v>
      </c>
      <c r="W93" s="78">
        <f t="shared" si="42"/>
        <v>0</v>
      </c>
      <c r="X93" s="78">
        <f t="shared" si="42"/>
        <v>0</v>
      </c>
      <c r="Y93" s="78">
        <f t="shared" si="42"/>
        <v>0</v>
      </c>
      <c r="Z93" s="78">
        <f t="shared" si="42"/>
        <v>0</v>
      </c>
      <c r="AA93" s="78">
        <f t="shared" si="42"/>
        <v>0</v>
      </c>
    </row>
    <row r="94" spans="1:27">
      <c r="A94" s="72">
        <f t="shared" si="34"/>
        <v>9</v>
      </c>
      <c r="B94" s="72" t="str">
        <f t="shared" si="4"/>
        <v>Year 9</v>
      </c>
      <c r="C94" s="78">
        <f t="shared" ref="C94:AA94" si="43">IF($A40&lt;=C$3,0,IF((-$A40+C$3)&gt;-1,($A40-C$3)*C$45*100*(1-C$9)*C$23*(1+C$4)^$A94,IF($A40&lt;=C$3+C$5,C$45*100*(1-C$9)*C$23*(1+C$4)^$A94,IF($A40&lt;C$3+C$5+1,(1-($A40-C$3-C$5))*C$45*100*(1-C$9)*C$23*(1+C$4)^$A94,0))))</f>
        <v>0</v>
      </c>
      <c r="D94" s="78">
        <f t="shared" si="43"/>
        <v>0</v>
      </c>
      <c r="E94" s="78">
        <f t="shared" si="43"/>
        <v>0</v>
      </c>
      <c r="F94" s="78">
        <f t="shared" si="43"/>
        <v>0</v>
      </c>
      <c r="G94" s="78">
        <f t="shared" si="43"/>
        <v>0</v>
      </c>
      <c r="H94" s="78">
        <f t="shared" si="43"/>
        <v>0</v>
      </c>
      <c r="I94" s="78">
        <f t="shared" si="43"/>
        <v>0</v>
      </c>
      <c r="J94" s="78">
        <f t="shared" si="43"/>
        <v>0</v>
      </c>
      <c r="K94" s="78">
        <f t="shared" si="43"/>
        <v>0</v>
      </c>
      <c r="L94" s="78">
        <f t="shared" si="43"/>
        <v>0</v>
      </c>
      <c r="M94" s="78">
        <f t="shared" si="43"/>
        <v>0</v>
      </c>
      <c r="N94" s="78">
        <f t="shared" si="43"/>
        <v>0</v>
      </c>
      <c r="O94" s="78">
        <f t="shared" si="43"/>
        <v>0</v>
      </c>
      <c r="P94" s="78">
        <f t="shared" si="43"/>
        <v>0</v>
      </c>
      <c r="Q94" s="78">
        <f t="shared" si="43"/>
        <v>0</v>
      </c>
      <c r="R94" s="78">
        <f t="shared" si="43"/>
        <v>0</v>
      </c>
      <c r="S94" s="78">
        <f t="shared" si="43"/>
        <v>0</v>
      </c>
      <c r="T94" s="78">
        <f t="shared" si="43"/>
        <v>0</v>
      </c>
      <c r="U94" s="78">
        <f t="shared" si="43"/>
        <v>0</v>
      </c>
      <c r="V94" s="78">
        <f t="shared" si="43"/>
        <v>0</v>
      </c>
      <c r="W94" s="78">
        <f t="shared" si="43"/>
        <v>0</v>
      </c>
      <c r="X94" s="78">
        <f t="shared" si="43"/>
        <v>0</v>
      </c>
      <c r="Y94" s="78">
        <f t="shared" si="43"/>
        <v>0</v>
      </c>
      <c r="Z94" s="78">
        <f t="shared" si="43"/>
        <v>0</v>
      </c>
      <c r="AA94" s="78">
        <f t="shared" si="43"/>
        <v>0</v>
      </c>
    </row>
    <row r="95" spans="1:27">
      <c r="A95" s="72">
        <f t="shared" si="34"/>
        <v>10</v>
      </c>
      <c r="B95" s="72" t="str">
        <f t="shared" si="4"/>
        <v>Year 10</v>
      </c>
      <c r="C95" s="78">
        <f t="shared" ref="C95:AA95" si="44">IF($A41&lt;=C$3,0,IF((-$A41+C$3)&gt;-1,($A41-C$3)*C$45*100*(1-C$9)*C$23*(1+C$4)^$A95,IF($A41&lt;=C$3+C$5,C$45*100*(1-C$9)*C$23*(1+C$4)^$A95,IF($A41&lt;C$3+C$5+1,(1-($A41-C$3-C$5))*C$45*100*(1-C$9)*C$23*(1+C$4)^$A95,0))))</f>
        <v>0</v>
      </c>
      <c r="D95" s="78">
        <f t="shared" si="44"/>
        <v>0</v>
      </c>
      <c r="E95" s="78">
        <f t="shared" si="44"/>
        <v>0</v>
      </c>
      <c r="F95" s="78">
        <f t="shared" si="44"/>
        <v>0</v>
      </c>
      <c r="G95" s="78">
        <f t="shared" si="44"/>
        <v>0</v>
      </c>
      <c r="H95" s="78">
        <f t="shared" si="44"/>
        <v>0</v>
      </c>
      <c r="I95" s="78">
        <f t="shared" si="44"/>
        <v>0</v>
      </c>
      <c r="J95" s="78">
        <f t="shared" si="44"/>
        <v>0</v>
      </c>
      <c r="K95" s="78">
        <f t="shared" si="44"/>
        <v>0</v>
      </c>
      <c r="L95" s="78">
        <f t="shared" si="44"/>
        <v>0</v>
      </c>
      <c r="M95" s="78">
        <f t="shared" si="44"/>
        <v>0</v>
      </c>
      <c r="N95" s="78">
        <f t="shared" si="44"/>
        <v>0</v>
      </c>
      <c r="O95" s="78">
        <f t="shared" si="44"/>
        <v>0</v>
      </c>
      <c r="P95" s="78">
        <f t="shared" si="44"/>
        <v>0</v>
      </c>
      <c r="Q95" s="78">
        <f t="shared" si="44"/>
        <v>0</v>
      </c>
      <c r="R95" s="78">
        <f t="shared" si="44"/>
        <v>0</v>
      </c>
      <c r="S95" s="78">
        <f t="shared" si="44"/>
        <v>0</v>
      </c>
      <c r="T95" s="78">
        <f t="shared" si="44"/>
        <v>0</v>
      </c>
      <c r="U95" s="78">
        <f t="shared" si="44"/>
        <v>0</v>
      </c>
      <c r="V95" s="78">
        <f t="shared" si="44"/>
        <v>0</v>
      </c>
      <c r="W95" s="78">
        <f t="shared" si="44"/>
        <v>0</v>
      </c>
      <c r="X95" s="78">
        <f t="shared" si="44"/>
        <v>0</v>
      </c>
      <c r="Y95" s="78">
        <f t="shared" si="44"/>
        <v>0</v>
      </c>
      <c r="Z95" s="78">
        <f t="shared" si="44"/>
        <v>0</v>
      </c>
      <c r="AA95" s="78">
        <f t="shared" si="44"/>
        <v>0</v>
      </c>
    </row>
    <row r="97" spans="1:27">
      <c r="A97" s="104" t="s">
        <v>598</v>
      </c>
    </row>
    <row r="98" spans="1:27">
      <c r="A98" s="72">
        <f>A32</f>
        <v>1</v>
      </c>
      <c r="C98" s="78">
        <f t="shared" ref="C98:AA98" si="45">IFERROR(IF(AND($A98&gt;C$3,$A98&lt;=C$3+1+C$20),C32,0),0)</f>
        <v>0</v>
      </c>
      <c r="D98" s="78">
        <f t="shared" si="45"/>
        <v>2.4599999999999995</v>
      </c>
      <c r="E98" s="78">
        <f t="shared" si="45"/>
        <v>0</v>
      </c>
      <c r="F98" s="78">
        <f t="shared" si="45"/>
        <v>0</v>
      </c>
      <c r="G98" s="78">
        <f t="shared" si="45"/>
        <v>0</v>
      </c>
      <c r="H98" s="78">
        <f t="shared" si="45"/>
        <v>0</v>
      </c>
      <c r="I98" s="78">
        <f t="shared" si="45"/>
        <v>0</v>
      </c>
      <c r="J98" s="78">
        <f t="shared" si="45"/>
        <v>0</v>
      </c>
      <c r="K98" s="78">
        <f t="shared" si="45"/>
        <v>0</v>
      </c>
      <c r="L98" s="78">
        <f t="shared" si="45"/>
        <v>0</v>
      </c>
      <c r="M98" s="78">
        <f t="shared" si="45"/>
        <v>0</v>
      </c>
      <c r="N98" s="78">
        <f t="shared" si="45"/>
        <v>0</v>
      </c>
      <c r="O98" s="78">
        <f t="shared" si="45"/>
        <v>0</v>
      </c>
      <c r="P98" s="78">
        <f t="shared" si="45"/>
        <v>0</v>
      </c>
      <c r="Q98" s="78">
        <f t="shared" si="45"/>
        <v>0</v>
      </c>
      <c r="R98" s="78">
        <f t="shared" si="45"/>
        <v>0</v>
      </c>
      <c r="S98" s="78">
        <f t="shared" si="45"/>
        <v>0</v>
      </c>
      <c r="T98" s="78">
        <f t="shared" si="45"/>
        <v>0</v>
      </c>
      <c r="U98" s="78">
        <f t="shared" si="45"/>
        <v>0</v>
      </c>
      <c r="V98" s="78">
        <f t="shared" si="45"/>
        <v>0</v>
      </c>
      <c r="W98" s="78">
        <f t="shared" si="45"/>
        <v>0</v>
      </c>
      <c r="X98" s="78">
        <f t="shared" si="45"/>
        <v>0</v>
      </c>
      <c r="Y98" s="78">
        <f t="shared" si="45"/>
        <v>0</v>
      </c>
      <c r="Z98" s="78">
        <f t="shared" si="45"/>
        <v>0</v>
      </c>
      <c r="AA98" s="78">
        <f t="shared" si="45"/>
        <v>0</v>
      </c>
    </row>
    <row r="99" spans="1:27">
      <c r="A99" s="72">
        <f t="shared" ref="A99:A107" si="46">A33</f>
        <v>2</v>
      </c>
      <c r="C99" s="78">
        <f t="shared" ref="C99:AA99" si="47">IFERROR(IF(AND($A99&gt;C$3,$A99&lt;=C$3+1+C$20),C33,0),0)</f>
        <v>0</v>
      </c>
      <c r="D99" s="78">
        <f t="shared" si="47"/>
        <v>1.2922687499999996</v>
      </c>
      <c r="E99" s="78">
        <f t="shared" si="47"/>
        <v>0</v>
      </c>
      <c r="F99" s="78">
        <f t="shared" si="47"/>
        <v>0</v>
      </c>
      <c r="G99" s="78">
        <f t="shared" si="47"/>
        <v>0</v>
      </c>
      <c r="H99" s="78">
        <f t="shared" si="47"/>
        <v>0</v>
      </c>
      <c r="I99" s="78">
        <f t="shared" si="47"/>
        <v>0</v>
      </c>
      <c r="J99" s="78">
        <f t="shared" si="47"/>
        <v>0</v>
      </c>
      <c r="K99" s="78">
        <f t="shared" si="47"/>
        <v>0</v>
      </c>
      <c r="L99" s="78">
        <f t="shared" si="47"/>
        <v>0</v>
      </c>
      <c r="M99" s="78">
        <f t="shared" si="47"/>
        <v>0</v>
      </c>
      <c r="N99" s="78">
        <f t="shared" si="47"/>
        <v>0</v>
      </c>
      <c r="O99" s="78">
        <f t="shared" si="47"/>
        <v>0</v>
      </c>
      <c r="P99" s="78">
        <f t="shared" si="47"/>
        <v>0</v>
      </c>
      <c r="Q99" s="78">
        <f t="shared" si="47"/>
        <v>0</v>
      </c>
      <c r="R99" s="78">
        <f t="shared" si="47"/>
        <v>0</v>
      </c>
      <c r="S99" s="78">
        <f t="shared" si="47"/>
        <v>0</v>
      </c>
      <c r="T99" s="78">
        <f t="shared" si="47"/>
        <v>0</v>
      </c>
      <c r="U99" s="78">
        <f t="shared" si="47"/>
        <v>0</v>
      </c>
      <c r="V99" s="78">
        <f t="shared" si="47"/>
        <v>0</v>
      </c>
      <c r="W99" s="78">
        <f t="shared" si="47"/>
        <v>0</v>
      </c>
      <c r="X99" s="78">
        <f t="shared" si="47"/>
        <v>0</v>
      </c>
      <c r="Y99" s="78">
        <f t="shared" si="47"/>
        <v>0</v>
      </c>
      <c r="Z99" s="78">
        <f t="shared" si="47"/>
        <v>0</v>
      </c>
      <c r="AA99" s="78">
        <f t="shared" si="47"/>
        <v>0</v>
      </c>
    </row>
    <row r="100" spans="1:27">
      <c r="A100" s="72">
        <f t="shared" si="46"/>
        <v>3</v>
      </c>
      <c r="C100" s="78">
        <f t="shared" ref="C100:AA100" si="48">IFERROR(IF(AND($A100&gt;C$3,$A100&lt;=C$3+1+C$20),C34,0),0)</f>
        <v>0.90511073437499967</v>
      </c>
      <c r="D100" s="78">
        <f t="shared" si="48"/>
        <v>0</v>
      </c>
      <c r="E100" s="78">
        <f t="shared" si="48"/>
        <v>0</v>
      </c>
      <c r="F100" s="78">
        <f t="shared" si="48"/>
        <v>0</v>
      </c>
      <c r="G100" s="78">
        <f t="shared" si="48"/>
        <v>0</v>
      </c>
      <c r="H100" s="78">
        <f t="shared" si="48"/>
        <v>0</v>
      </c>
      <c r="I100" s="78">
        <f t="shared" si="48"/>
        <v>0</v>
      </c>
      <c r="J100" s="78">
        <f t="shared" si="48"/>
        <v>0</v>
      </c>
      <c r="K100" s="78">
        <f t="shared" si="48"/>
        <v>0</v>
      </c>
      <c r="L100" s="78">
        <f t="shared" si="48"/>
        <v>0</v>
      </c>
      <c r="M100" s="78">
        <f t="shared" si="48"/>
        <v>0</v>
      </c>
      <c r="N100" s="78">
        <f t="shared" si="48"/>
        <v>0</v>
      </c>
      <c r="O100" s="78">
        <f t="shared" si="48"/>
        <v>0</v>
      </c>
      <c r="P100" s="78">
        <f t="shared" si="48"/>
        <v>0</v>
      </c>
      <c r="Q100" s="78">
        <f t="shared" si="48"/>
        <v>0</v>
      </c>
      <c r="R100" s="78">
        <f t="shared" si="48"/>
        <v>0</v>
      </c>
      <c r="S100" s="78">
        <f t="shared" si="48"/>
        <v>0</v>
      </c>
      <c r="T100" s="78">
        <f t="shared" si="48"/>
        <v>0</v>
      </c>
      <c r="U100" s="78">
        <f t="shared" si="48"/>
        <v>0</v>
      </c>
      <c r="V100" s="78">
        <f t="shared" si="48"/>
        <v>0</v>
      </c>
      <c r="W100" s="78">
        <f t="shared" si="48"/>
        <v>0</v>
      </c>
      <c r="X100" s="78">
        <f t="shared" si="48"/>
        <v>0</v>
      </c>
      <c r="Y100" s="78">
        <f t="shared" si="48"/>
        <v>0</v>
      </c>
      <c r="Z100" s="78">
        <f t="shared" si="48"/>
        <v>0</v>
      </c>
      <c r="AA100" s="78">
        <f t="shared" si="48"/>
        <v>0</v>
      </c>
    </row>
    <row r="101" spans="1:27">
      <c r="A101" s="72">
        <f t="shared" si="46"/>
        <v>4</v>
      </c>
      <c r="C101" s="78">
        <f t="shared" ref="C101:AA101" si="49">IFERROR(IF(AND($A101&gt;C$3,$A101&lt;=C$3+1+C$20),C35,0),0)</f>
        <v>2.3940178924218731</v>
      </c>
      <c r="D101" s="78">
        <f t="shared" si="49"/>
        <v>0</v>
      </c>
      <c r="E101" s="78">
        <f t="shared" si="49"/>
        <v>0</v>
      </c>
      <c r="F101" s="78">
        <f t="shared" si="49"/>
        <v>0</v>
      </c>
      <c r="G101" s="78">
        <f t="shared" si="49"/>
        <v>0</v>
      </c>
      <c r="H101" s="78">
        <f t="shared" si="49"/>
        <v>0</v>
      </c>
      <c r="I101" s="78">
        <f t="shared" si="49"/>
        <v>0</v>
      </c>
      <c r="J101" s="78">
        <f t="shared" si="49"/>
        <v>0</v>
      </c>
      <c r="K101" s="78">
        <f t="shared" si="49"/>
        <v>0</v>
      </c>
      <c r="L101" s="78">
        <f t="shared" si="49"/>
        <v>0</v>
      </c>
      <c r="M101" s="78">
        <f t="shared" si="49"/>
        <v>0</v>
      </c>
      <c r="N101" s="78">
        <f t="shared" si="49"/>
        <v>0</v>
      </c>
      <c r="O101" s="78">
        <f t="shared" si="49"/>
        <v>0</v>
      </c>
      <c r="P101" s="78">
        <f t="shared" si="49"/>
        <v>0</v>
      </c>
      <c r="Q101" s="78">
        <f t="shared" si="49"/>
        <v>0</v>
      </c>
      <c r="R101" s="78">
        <f t="shared" si="49"/>
        <v>0</v>
      </c>
      <c r="S101" s="78">
        <f t="shared" si="49"/>
        <v>0</v>
      </c>
      <c r="T101" s="78">
        <f t="shared" si="49"/>
        <v>0</v>
      </c>
      <c r="U101" s="78">
        <f t="shared" si="49"/>
        <v>0</v>
      </c>
      <c r="V101" s="78">
        <f t="shared" si="49"/>
        <v>0</v>
      </c>
      <c r="W101" s="78">
        <f t="shared" si="49"/>
        <v>0</v>
      </c>
      <c r="X101" s="78">
        <f t="shared" si="49"/>
        <v>0</v>
      </c>
      <c r="Y101" s="78">
        <f t="shared" si="49"/>
        <v>0</v>
      </c>
      <c r="Z101" s="78">
        <f t="shared" si="49"/>
        <v>0</v>
      </c>
      <c r="AA101" s="78">
        <f t="shared" si="49"/>
        <v>0</v>
      </c>
    </row>
    <row r="102" spans="1:27">
      <c r="A102" s="72">
        <f t="shared" si="46"/>
        <v>5</v>
      </c>
      <c r="C102" s="78">
        <f t="shared" ref="C102:AA102" si="50">IFERROR(IF(AND($A102&gt;C$3,$A102&lt;=C$3+1+C$20),C36,0),0)</f>
        <v>3.166088662727927</v>
      </c>
      <c r="D102" s="78">
        <f t="shared" si="50"/>
        <v>0</v>
      </c>
      <c r="E102" s="78">
        <f t="shared" si="50"/>
        <v>0</v>
      </c>
      <c r="F102" s="78">
        <f t="shared" si="50"/>
        <v>0</v>
      </c>
      <c r="G102" s="78">
        <f t="shared" si="50"/>
        <v>0</v>
      </c>
      <c r="H102" s="78">
        <f t="shared" si="50"/>
        <v>0</v>
      </c>
      <c r="I102" s="78">
        <f t="shared" si="50"/>
        <v>0</v>
      </c>
      <c r="J102" s="78">
        <f t="shared" si="50"/>
        <v>0</v>
      </c>
      <c r="K102" s="78">
        <f t="shared" si="50"/>
        <v>0</v>
      </c>
      <c r="L102" s="78">
        <f t="shared" si="50"/>
        <v>0</v>
      </c>
      <c r="M102" s="78">
        <f t="shared" si="50"/>
        <v>0</v>
      </c>
      <c r="N102" s="78">
        <f t="shared" si="50"/>
        <v>0</v>
      </c>
      <c r="O102" s="78">
        <f t="shared" si="50"/>
        <v>0</v>
      </c>
      <c r="P102" s="78">
        <f t="shared" si="50"/>
        <v>0</v>
      </c>
      <c r="Q102" s="78">
        <f t="shared" si="50"/>
        <v>0</v>
      </c>
      <c r="R102" s="78">
        <f t="shared" si="50"/>
        <v>0</v>
      </c>
      <c r="S102" s="78">
        <f t="shared" si="50"/>
        <v>0</v>
      </c>
      <c r="T102" s="78">
        <f t="shared" si="50"/>
        <v>0</v>
      </c>
      <c r="U102" s="78">
        <f t="shared" si="50"/>
        <v>0</v>
      </c>
      <c r="V102" s="78">
        <f t="shared" si="50"/>
        <v>0</v>
      </c>
      <c r="W102" s="78">
        <f t="shared" si="50"/>
        <v>0</v>
      </c>
      <c r="X102" s="78">
        <f t="shared" si="50"/>
        <v>0</v>
      </c>
      <c r="Y102" s="78">
        <f t="shared" si="50"/>
        <v>0</v>
      </c>
      <c r="Z102" s="78">
        <f t="shared" si="50"/>
        <v>0</v>
      </c>
      <c r="AA102" s="78">
        <f t="shared" si="50"/>
        <v>0</v>
      </c>
    </row>
    <row r="103" spans="1:27">
      <c r="A103" s="72">
        <f t="shared" si="46"/>
        <v>6</v>
      </c>
      <c r="C103" s="78">
        <f t="shared" ref="C103:AA103" si="51">IFERROR(IF(AND($A103&gt;C$3,$A103&lt;=C$3+1+C$20),C37,0),0)</f>
        <v>4.1871522564576837</v>
      </c>
      <c r="D103" s="78">
        <f t="shared" si="51"/>
        <v>0</v>
      </c>
      <c r="E103" s="78">
        <f t="shared" si="51"/>
        <v>0</v>
      </c>
      <c r="F103" s="78">
        <f t="shared" si="51"/>
        <v>0</v>
      </c>
      <c r="G103" s="78">
        <f t="shared" si="51"/>
        <v>0</v>
      </c>
      <c r="H103" s="78">
        <f t="shared" si="51"/>
        <v>0</v>
      </c>
      <c r="I103" s="78">
        <f t="shared" si="51"/>
        <v>0</v>
      </c>
      <c r="J103" s="78">
        <f t="shared" si="51"/>
        <v>0</v>
      </c>
      <c r="K103" s="78">
        <f t="shared" si="51"/>
        <v>0</v>
      </c>
      <c r="L103" s="78">
        <f t="shared" si="51"/>
        <v>0</v>
      </c>
      <c r="M103" s="78">
        <f t="shared" si="51"/>
        <v>0</v>
      </c>
      <c r="N103" s="78">
        <f t="shared" si="51"/>
        <v>0</v>
      </c>
      <c r="O103" s="78">
        <f t="shared" si="51"/>
        <v>0</v>
      </c>
      <c r="P103" s="78">
        <f t="shared" si="51"/>
        <v>0</v>
      </c>
      <c r="Q103" s="78">
        <f t="shared" si="51"/>
        <v>0</v>
      </c>
      <c r="R103" s="78">
        <f t="shared" si="51"/>
        <v>0</v>
      </c>
      <c r="S103" s="78">
        <f t="shared" si="51"/>
        <v>0</v>
      </c>
      <c r="T103" s="78">
        <f t="shared" si="51"/>
        <v>0</v>
      </c>
      <c r="U103" s="78">
        <f t="shared" si="51"/>
        <v>0</v>
      </c>
      <c r="V103" s="78">
        <f t="shared" si="51"/>
        <v>0</v>
      </c>
      <c r="W103" s="78">
        <f t="shared" si="51"/>
        <v>0</v>
      </c>
      <c r="X103" s="78">
        <f t="shared" si="51"/>
        <v>0</v>
      </c>
      <c r="Y103" s="78">
        <f t="shared" si="51"/>
        <v>0</v>
      </c>
      <c r="Z103" s="78">
        <f t="shared" si="51"/>
        <v>0</v>
      </c>
      <c r="AA103" s="78">
        <f t="shared" si="51"/>
        <v>0</v>
      </c>
    </row>
    <row r="104" spans="1:27">
      <c r="A104" s="72">
        <f t="shared" si="46"/>
        <v>7</v>
      </c>
      <c r="C104" s="78">
        <f t="shared" ref="C104:AA104" si="52">IFERROR(IF(AND($A104&gt;C$3,$A104&lt;=C$3+1+C$20),C38,0),0)</f>
        <v>2.7687544295826427</v>
      </c>
      <c r="D104" s="78">
        <f t="shared" si="52"/>
        <v>0</v>
      </c>
      <c r="E104" s="78">
        <f t="shared" si="52"/>
        <v>0</v>
      </c>
      <c r="F104" s="78">
        <f t="shared" si="52"/>
        <v>0</v>
      </c>
      <c r="G104" s="78">
        <f t="shared" si="52"/>
        <v>0</v>
      </c>
      <c r="H104" s="78">
        <f t="shared" si="52"/>
        <v>0</v>
      </c>
      <c r="I104" s="78">
        <f t="shared" si="52"/>
        <v>0</v>
      </c>
      <c r="J104" s="78">
        <f t="shared" si="52"/>
        <v>0</v>
      </c>
      <c r="K104" s="78">
        <f t="shared" si="52"/>
        <v>0</v>
      </c>
      <c r="L104" s="78">
        <f t="shared" si="52"/>
        <v>0</v>
      </c>
      <c r="M104" s="78">
        <f t="shared" si="52"/>
        <v>0</v>
      </c>
      <c r="N104" s="78">
        <f t="shared" si="52"/>
        <v>0</v>
      </c>
      <c r="O104" s="78">
        <f t="shared" si="52"/>
        <v>0</v>
      </c>
      <c r="P104" s="78">
        <f t="shared" si="52"/>
        <v>0</v>
      </c>
      <c r="Q104" s="78">
        <f t="shared" si="52"/>
        <v>0</v>
      </c>
      <c r="R104" s="78">
        <f t="shared" si="52"/>
        <v>0</v>
      </c>
      <c r="S104" s="78">
        <f t="shared" si="52"/>
        <v>0</v>
      </c>
      <c r="T104" s="78">
        <f t="shared" si="52"/>
        <v>0</v>
      </c>
      <c r="U104" s="78">
        <f t="shared" si="52"/>
        <v>0</v>
      </c>
      <c r="V104" s="78">
        <f t="shared" si="52"/>
        <v>0</v>
      </c>
      <c r="W104" s="78">
        <f t="shared" si="52"/>
        <v>0</v>
      </c>
      <c r="X104" s="78">
        <f t="shared" si="52"/>
        <v>0</v>
      </c>
      <c r="Y104" s="78">
        <f t="shared" si="52"/>
        <v>0</v>
      </c>
      <c r="Z104" s="78">
        <f t="shared" si="52"/>
        <v>0</v>
      </c>
      <c r="AA104" s="78">
        <f t="shared" si="52"/>
        <v>0</v>
      </c>
    </row>
    <row r="105" spans="1:27">
      <c r="A105" s="72">
        <f t="shared" si="46"/>
        <v>8</v>
      </c>
      <c r="C105" s="78">
        <f t="shared" ref="C105:AA105" si="53">IFERROR(IF(AND($A105&gt;C$3,$A105&lt;=C$3+1+C$20),C39,0),0)</f>
        <v>0</v>
      </c>
      <c r="D105" s="78">
        <f t="shared" si="53"/>
        <v>0</v>
      </c>
      <c r="E105" s="78">
        <f t="shared" si="53"/>
        <v>0</v>
      </c>
      <c r="F105" s="78">
        <f t="shared" si="53"/>
        <v>0</v>
      </c>
      <c r="G105" s="78">
        <f t="shared" si="53"/>
        <v>0</v>
      </c>
      <c r="H105" s="78">
        <f t="shared" si="53"/>
        <v>0</v>
      </c>
      <c r="I105" s="78">
        <f t="shared" si="53"/>
        <v>0</v>
      </c>
      <c r="J105" s="78">
        <f t="shared" si="53"/>
        <v>0</v>
      </c>
      <c r="K105" s="78">
        <f t="shared" si="53"/>
        <v>0</v>
      </c>
      <c r="L105" s="78">
        <f t="shared" si="53"/>
        <v>0</v>
      </c>
      <c r="M105" s="78">
        <f t="shared" si="53"/>
        <v>0</v>
      </c>
      <c r="N105" s="78">
        <f t="shared" si="53"/>
        <v>0</v>
      </c>
      <c r="O105" s="78">
        <f t="shared" si="53"/>
        <v>0</v>
      </c>
      <c r="P105" s="78">
        <f t="shared" si="53"/>
        <v>0</v>
      </c>
      <c r="Q105" s="78">
        <f t="shared" si="53"/>
        <v>0</v>
      </c>
      <c r="R105" s="78">
        <f t="shared" si="53"/>
        <v>0</v>
      </c>
      <c r="S105" s="78">
        <f t="shared" si="53"/>
        <v>0</v>
      </c>
      <c r="T105" s="78">
        <f t="shared" si="53"/>
        <v>0</v>
      </c>
      <c r="U105" s="78">
        <f t="shared" si="53"/>
        <v>0</v>
      </c>
      <c r="V105" s="78">
        <f t="shared" si="53"/>
        <v>0</v>
      </c>
      <c r="W105" s="78">
        <f t="shared" si="53"/>
        <v>0</v>
      </c>
      <c r="X105" s="78">
        <f t="shared" si="53"/>
        <v>0</v>
      </c>
      <c r="Y105" s="78">
        <f t="shared" si="53"/>
        <v>0</v>
      </c>
      <c r="Z105" s="78">
        <f t="shared" si="53"/>
        <v>0</v>
      </c>
      <c r="AA105" s="78">
        <f t="shared" si="53"/>
        <v>0</v>
      </c>
    </row>
    <row r="106" spans="1:27">
      <c r="A106" s="72">
        <f t="shared" si="46"/>
        <v>9</v>
      </c>
      <c r="C106" s="78">
        <f t="shared" ref="C106:AA106" si="54">IFERROR(IF(AND($A106&gt;C$3,$A106&lt;=C$3+1+C$20),C40,0),0)</f>
        <v>0</v>
      </c>
      <c r="D106" s="78">
        <f t="shared" si="54"/>
        <v>0</v>
      </c>
      <c r="E106" s="78">
        <f t="shared" si="54"/>
        <v>0</v>
      </c>
      <c r="F106" s="78">
        <f t="shared" si="54"/>
        <v>0</v>
      </c>
      <c r="G106" s="78">
        <f t="shared" si="54"/>
        <v>0</v>
      </c>
      <c r="H106" s="78">
        <f t="shared" si="54"/>
        <v>0</v>
      </c>
      <c r="I106" s="78">
        <f t="shared" si="54"/>
        <v>0</v>
      </c>
      <c r="J106" s="78">
        <f t="shared" si="54"/>
        <v>0</v>
      </c>
      <c r="K106" s="78">
        <f t="shared" si="54"/>
        <v>0</v>
      </c>
      <c r="L106" s="78">
        <f t="shared" si="54"/>
        <v>0</v>
      </c>
      <c r="M106" s="78">
        <f t="shared" si="54"/>
        <v>0</v>
      </c>
      <c r="N106" s="78">
        <f t="shared" si="54"/>
        <v>0</v>
      </c>
      <c r="O106" s="78">
        <f t="shared" si="54"/>
        <v>0</v>
      </c>
      <c r="P106" s="78">
        <f t="shared" si="54"/>
        <v>0</v>
      </c>
      <c r="Q106" s="78">
        <f t="shared" si="54"/>
        <v>0</v>
      </c>
      <c r="R106" s="78">
        <f t="shared" si="54"/>
        <v>0</v>
      </c>
      <c r="S106" s="78">
        <f t="shared" si="54"/>
        <v>0</v>
      </c>
      <c r="T106" s="78">
        <f t="shared" si="54"/>
        <v>0</v>
      </c>
      <c r="U106" s="78">
        <f t="shared" si="54"/>
        <v>0</v>
      </c>
      <c r="V106" s="78">
        <f t="shared" si="54"/>
        <v>0</v>
      </c>
      <c r="W106" s="78">
        <f t="shared" si="54"/>
        <v>0</v>
      </c>
      <c r="X106" s="78">
        <f t="shared" si="54"/>
        <v>0</v>
      </c>
      <c r="Y106" s="78">
        <f t="shared" si="54"/>
        <v>0</v>
      </c>
      <c r="Z106" s="78">
        <f t="shared" si="54"/>
        <v>0</v>
      </c>
      <c r="AA106" s="78">
        <f t="shared" si="54"/>
        <v>0</v>
      </c>
    </row>
    <row r="107" spans="1:27">
      <c r="A107" s="72">
        <f t="shared" si="46"/>
        <v>10</v>
      </c>
      <c r="C107" s="78">
        <f t="shared" ref="C107:AA107" si="55">IFERROR(IF(AND($A107&gt;C$3,$A107&lt;=C$3+1+C$20),C41,0),0)</f>
        <v>0</v>
      </c>
      <c r="D107" s="78">
        <f t="shared" si="55"/>
        <v>0</v>
      </c>
      <c r="E107" s="78">
        <f t="shared" si="55"/>
        <v>0</v>
      </c>
      <c r="F107" s="78">
        <f t="shared" si="55"/>
        <v>0</v>
      </c>
      <c r="G107" s="78">
        <f t="shared" si="55"/>
        <v>0</v>
      </c>
      <c r="H107" s="78">
        <f t="shared" si="55"/>
        <v>0</v>
      </c>
      <c r="I107" s="78">
        <f t="shared" si="55"/>
        <v>0</v>
      </c>
      <c r="J107" s="78">
        <f t="shared" si="55"/>
        <v>0</v>
      </c>
      <c r="K107" s="78">
        <f t="shared" si="55"/>
        <v>0</v>
      </c>
      <c r="L107" s="78">
        <f t="shared" si="55"/>
        <v>0</v>
      </c>
      <c r="M107" s="78">
        <f t="shared" si="55"/>
        <v>0</v>
      </c>
      <c r="N107" s="78">
        <f t="shared" si="55"/>
        <v>0</v>
      </c>
      <c r="O107" s="78">
        <f t="shared" si="55"/>
        <v>0</v>
      </c>
      <c r="P107" s="78">
        <f t="shared" si="55"/>
        <v>0</v>
      </c>
      <c r="Q107" s="78">
        <f t="shared" si="55"/>
        <v>0</v>
      </c>
      <c r="R107" s="78">
        <f t="shared" si="55"/>
        <v>0</v>
      </c>
      <c r="S107" s="78">
        <f t="shared" si="55"/>
        <v>0</v>
      </c>
      <c r="T107" s="78">
        <f t="shared" si="55"/>
        <v>0</v>
      </c>
      <c r="U107" s="78">
        <f t="shared" si="55"/>
        <v>0</v>
      </c>
      <c r="V107" s="78">
        <f t="shared" si="55"/>
        <v>0</v>
      </c>
      <c r="W107" s="78">
        <f t="shared" si="55"/>
        <v>0</v>
      </c>
      <c r="X107" s="78">
        <f t="shared" si="55"/>
        <v>0</v>
      </c>
      <c r="Y107" s="78">
        <f t="shared" si="55"/>
        <v>0</v>
      </c>
      <c r="Z107" s="78">
        <f t="shared" si="55"/>
        <v>0</v>
      </c>
      <c r="AA107" s="78">
        <f t="shared" si="55"/>
        <v>0</v>
      </c>
    </row>
    <row r="111" spans="1:27" ht="129.6">
      <c r="A111" s="104" t="s">
        <v>599</v>
      </c>
      <c r="B111" s="74" t="s">
        <v>600</v>
      </c>
    </row>
    <row r="112" spans="1:27">
      <c r="A112" s="72">
        <f t="shared" ref="A112:A121" si="56">A32</f>
        <v>1</v>
      </c>
      <c r="B112" s="72" t="str">
        <f>"Year "&amp;A112</f>
        <v>Year 1</v>
      </c>
      <c r="C112" s="78">
        <f t="shared" ref="C112:L121" si="57">IFERROR(IF(OR($A112=C$3+1,$A112+($A112-C$3)=C$3+1),SUM(C$98:C$107)/C$20,0),0)</f>
        <v>0</v>
      </c>
      <c r="D112" s="78">
        <f t="shared" si="57"/>
        <v>0.75045374999999981</v>
      </c>
      <c r="E112" s="78">
        <f t="shared" si="57"/>
        <v>0</v>
      </c>
      <c r="F112" s="78">
        <f t="shared" si="57"/>
        <v>0</v>
      </c>
      <c r="G112" s="78">
        <f t="shared" si="57"/>
        <v>0</v>
      </c>
      <c r="H112" s="78">
        <f t="shared" si="57"/>
        <v>0</v>
      </c>
      <c r="I112" s="78">
        <f t="shared" si="57"/>
        <v>0</v>
      </c>
      <c r="J112" s="78">
        <f t="shared" si="57"/>
        <v>0</v>
      </c>
      <c r="K112" s="78">
        <f t="shared" si="57"/>
        <v>0</v>
      </c>
      <c r="L112" s="78">
        <f t="shared" si="57"/>
        <v>0</v>
      </c>
      <c r="M112" s="78">
        <f t="shared" ref="M112:AA121" si="58">IFERROR(IF(OR($A112=M$3+1,$A112+($A112-M$3)=M$3+1),SUM(M$98:M$107)/M$20,0),0)</f>
        <v>0</v>
      </c>
      <c r="N112" s="78">
        <f t="shared" si="58"/>
        <v>0</v>
      </c>
      <c r="O112" s="78">
        <f t="shared" si="58"/>
        <v>0</v>
      </c>
      <c r="P112" s="78">
        <f t="shared" si="58"/>
        <v>0</v>
      </c>
      <c r="Q112" s="78">
        <f t="shared" si="58"/>
        <v>0</v>
      </c>
      <c r="R112" s="78">
        <f t="shared" si="58"/>
        <v>0</v>
      </c>
      <c r="S112" s="78">
        <f t="shared" si="58"/>
        <v>0</v>
      </c>
      <c r="T112" s="78">
        <f t="shared" si="58"/>
        <v>0</v>
      </c>
      <c r="U112" s="78">
        <f t="shared" si="58"/>
        <v>0</v>
      </c>
      <c r="V112" s="78">
        <f t="shared" si="58"/>
        <v>0</v>
      </c>
      <c r="W112" s="78">
        <f t="shared" si="58"/>
        <v>0</v>
      </c>
      <c r="X112" s="78">
        <f t="shared" si="58"/>
        <v>0</v>
      </c>
      <c r="Y112" s="78">
        <f t="shared" si="58"/>
        <v>0</v>
      </c>
      <c r="Z112" s="78">
        <f t="shared" si="58"/>
        <v>0</v>
      </c>
      <c r="AA112" s="78">
        <f t="shared" si="58"/>
        <v>0</v>
      </c>
    </row>
    <row r="113" spans="1:27">
      <c r="A113" s="72">
        <f t="shared" si="56"/>
        <v>2</v>
      </c>
      <c r="B113" s="72" t="str">
        <f t="shared" ref="B113:B121" si="59">"Year "&amp;A113</f>
        <v>Year 2</v>
      </c>
      <c r="C113" s="78">
        <f t="shared" si="57"/>
        <v>0</v>
      </c>
      <c r="D113" s="78">
        <f t="shared" si="57"/>
        <v>0</v>
      </c>
      <c r="E113" s="78">
        <f t="shared" si="57"/>
        <v>0</v>
      </c>
      <c r="F113" s="78">
        <f t="shared" si="57"/>
        <v>0</v>
      </c>
      <c r="G113" s="78">
        <f t="shared" si="57"/>
        <v>0</v>
      </c>
      <c r="H113" s="78">
        <f t="shared" si="57"/>
        <v>0</v>
      </c>
      <c r="I113" s="78">
        <f t="shared" si="57"/>
        <v>0</v>
      </c>
      <c r="J113" s="78">
        <f t="shared" si="57"/>
        <v>0</v>
      </c>
      <c r="K113" s="78">
        <f t="shared" si="57"/>
        <v>0</v>
      </c>
      <c r="L113" s="78">
        <f t="shared" si="57"/>
        <v>0</v>
      </c>
      <c r="M113" s="78">
        <f t="shared" si="58"/>
        <v>0</v>
      </c>
      <c r="N113" s="78">
        <f t="shared" si="58"/>
        <v>0</v>
      </c>
      <c r="O113" s="78">
        <f t="shared" si="58"/>
        <v>0</v>
      </c>
      <c r="P113" s="78">
        <f t="shared" si="58"/>
        <v>0</v>
      </c>
      <c r="Q113" s="78">
        <f t="shared" si="58"/>
        <v>0</v>
      </c>
      <c r="R113" s="78">
        <f t="shared" si="58"/>
        <v>0</v>
      </c>
      <c r="S113" s="78">
        <f t="shared" si="58"/>
        <v>0</v>
      </c>
      <c r="T113" s="78">
        <f t="shared" si="58"/>
        <v>0</v>
      </c>
      <c r="U113" s="78">
        <f t="shared" si="58"/>
        <v>0</v>
      </c>
      <c r="V113" s="78">
        <f t="shared" si="58"/>
        <v>0</v>
      </c>
      <c r="W113" s="78">
        <f t="shared" si="58"/>
        <v>0</v>
      </c>
      <c r="X113" s="78">
        <f t="shared" si="58"/>
        <v>0</v>
      </c>
      <c r="Y113" s="78">
        <f t="shared" si="58"/>
        <v>0</v>
      </c>
      <c r="Z113" s="78">
        <f t="shared" si="58"/>
        <v>0</v>
      </c>
      <c r="AA113" s="78">
        <f t="shared" si="58"/>
        <v>0</v>
      </c>
    </row>
    <row r="114" spans="1:27">
      <c r="A114" s="72">
        <f t="shared" si="56"/>
        <v>3</v>
      </c>
      <c r="B114" s="72" t="str">
        <f t="shared" si="59"/>
        <v>Year 3</v>
      </c>
      <c r="C114" s="78">
        <f t="shared" si="57"/>
        <v>2.6842247951130256</v>
      </c>
      <c r="D114" s="78">
        <f t="shared" si="57"/>
        <v>0</v>
      </c>
      <c r="E114" s="78">
        <f t="shared" si="57"/>
        <v>0</v>
      </c>
      <c r="F114" s="78">
        <f t="shared" si="57"/>
        <v>0</v>
      </c>
      <c r="G114" s="78">
        <f t="shared" si="57"/>
        <v>0</v>
      </c>
      <c r="H114" s="78">
        <f t="shared" si="57"/>
        <v>0</v>
      </c>
      <c r="I114" s="78">
        <f t="shared" si="57"/>
        <v>0</v>
      </c>
      <c r="J114" s="78">
        <f t="shared" si="57"/>
        <v>0</v>
      </c>
      <c r="K114" s="78">
        <f t="shared" si="57"/>
        <v>0</v>
      </c>
      <c r="L114" s="78">
        <f t="shared" si="57"/>
        <v>0</v>
      </c>
      <c r="M114" s="78">
        <f t="shared" si="58"/>
        <v>0</v>
      </c>
      <c r="N114" s="78">
        <f t="shared" si="58"/>
        <v>0</v>
      </c>
      <c r="O114" s="78">
        <f t="shared" si="58"/>
        <v>0</v>
      </c>
      <c r="P114" s="78">
        <f t="shared" si="58"/>
        <v>0</v>
      </c>
      <c r="Q114" s="78">
        <f t="shared" si="58"/>
        <v>0</v>
      </c>
      <c r="R114" s="78">
        <f t="shared" si="58"/>
        <v>0</v>
      </c>
      <c r="S114" s="78">
        <f t="shared" si="58"/>
        <v>0</v>
      </c>
      <c r="T114" s="78">
        <f t="shared" si="58"/>
        <v>0</v>
      </c>
      <c r="U114" s="78">
        <f t="shared" si="58"/>
        <v>0</v>
      </c>
      <c r="V114" s="78">
        <f t="shared" si="58"/>
        <v>0</v>
      </c>
      <c r="W114" s="78">
        <f t="shared" si="58"/>
        <v>0</v>
      </c>
      <c r="X114" s="78">
        <f t="shared" si="58"/>
        <v>0</v>
      </c>
      <c r="Y114" s="78">
        <f t="shared" si="58"/>
        <v>0</v>
      </c>
      <c r="Z114" s="78">
        <f t="shared" si="58"/>
        <v>0</v>
      </c>
      <c r="AA114" s="78">
        <f t="shared" si="58"/>
        <v>0</v>
      </c>
    </row>
    <row r="115" spans="1:27">
      <c r="A115" s="72">
        <f t="shared" si="56"/>
        <v>4</v>
      </c>
      <c r="B115" s="72" t="str">
        <f t="shared" si="59"/>
        <v>Year 4</v>
      </c>
      <c r="C115" s="78">
        <f t="shared" si="57"/>
        <v>0</v>
      </c>
      <c r="D115" s="78">
        <f t="shared" si="57"/>
        <v>0</v>
      </c>
      <c r="E115" s="78">
        <f t="shared" si="57"/>
        <v>0</v>
      </c>
      <c r="F115" s="78">
        <f t="shared" si="57"/>
        <v>0</v>
      </c>
      <c r="G115" s="78">
        <f t="shared" si="57"/>
        <v>0</v>
      </c>
      <c r="H115" s="78">
        <f t="shared" si="57"/>
        <v>0</v>
      </c>
      <c r="I115" s="78">
        <f t="shared" si="57"/>
        <v>0</v>
      </c>
      <c r="J115" s="78">
        <f t="shared" si="57"/>
        <v>0</v>
      </c>
      <c r="K115" s="78">
        <f t="shared" si="57"/>
        <v>0</v>
      </c>
      <c r="L115" s="78">
        <f t="shared" si="57"/>
        <v>0</v>
      </c>
      <c r="M115" s="78">
        <f t="shared" si="58"/>
        <v>0</v>
      </c>
      <c r="N115" s="78">
        <f t="shared" si="58"/>
        <v>0</v>
      </c>
      <c r="O115" s="78">
        <f t="shared" si="58"/>
        <v>0</v>
      </c>
      <c r="P115" s="78">
        <f t="shared" si="58"/>
        <v>0</v>
      </c>
      <c r="Q115" s="78">
        <f t="shared" si="58"/>
        <v>0</v>
      </c>
      <c r="R115" s="78">
        <f t="shared" si="58"/>
        <v>0</v>
      </c>
      <c r="S115" s="78">
        <f t="shared" si="58"/>
        <v>0</v>
      </c>
      <c r="T115" s="78">
        <f t="shared" si="58"/>
        <v>0</v>
      </c>
      <c r="U115" s="78">
        <f t="shared" si="58"/>
        <v>0</v>
      </c>
      <c r="V115" s="78">
        <f t="shared" si="58"/>
        <v>0</v>
      </c>
      <c r="W115" s="78">
        <f t="shared" si="58"/>
        <v>0</v>
      </c>
      <c r="X115" s="78">
        <f t="shared" si="58"/>
        <v>0</v>
      </c>
      <c r="Y115" s="78">
        <f t="shared" si="58"/>
        <v>0</v>
      </c>
      <c r="Z115" s="78">
        <f t="shared" si="58"/>
        <v>0</v>
      </c>
      <c r="AA115" s="78">
        <f t="shared" si="58"/>
        <v>0</v>
      </c>
    </row>
    <row r="116" spans="1:27">
      <c r="A116" s="72">
        <f t="shared" si="56"/>
        <v>5</v>
      </c>
      <c r="B116" s="72" t="str">
        <f t="shared" si="59"/>
        <v>Year 5</v>
      </c>
      <c r="C116" s="78">
        <f t="shared" si="57"/>
        <v>0</v>
      </c>
      <c r="D116" s="78">
        <f t="shared" si="57"/>
        <v>0</v>
      </c>
      <c r="E116" s="78">
        <f t="shared" si="57"/>
        <v>0</v>
      </c>
      <c r="F116" s="78">
        <f t="shared" si="57"/>
        <v>0</v>
      </c>
      <c r="G116" s="78">
        <f t="shared" si="57"/>
        <v>0</v>
      </c>
      <c r="H116" s="78">
        <f t="shared" si="57"/>
        <v>0</v>
      </c>
      <c r="I116" s="78">
        <f t="shared" si="57"/>
        <v>0</v>
      </c>
      <c r="J116" s="78">
        <f t="shared" si="57"/>
        <v>0</v>
      </c>
      <c r="K116" s="78">
        <f t="shared" si="57"/>
        <v>0</v>
      </c>
      <c r="L116" s="78">
        <f t="shared" si="57"/>
        <v>0</v>
      </c>
      <c r="M116" s="78">
        <f t="shared" si="58"/>
        <v>0</v>
      </c>
      <c r="N116" s="78">
        <f t="shared" si="58"/>
        <v>0</v>
      </c>
      <c r="O116" s="78">
        <f t="shared" si="58"/>
        <v>0</v>
      </c>
      <c r="P116" s="78">
        <f t="shared" si="58"/>
        <v>0</v>
      </c>
      <c r="Q116" s="78">
        <f t="shared" si="58"/>
        <v>0</v>
      </c>
      <c r="R116" s="78">
        <f t="shared" si="58"/>
        <v>0</v>
      </c>
      <c r="S116" s="78">
        <f t="shared" si="58"/>
        <v>0</v>
      </c>
      <c r="T116" s="78">
        <f t="shared" si="58"/>
        <v>0</v>
      </c>
      <c r="U116" s="78">
        <f t="shared" si="58"/>
        <v>0</v>
      </c>
      <c r="V116" s="78">
        <f t="shared" si="58"/>
        <v>0</v>
      </c>
      <c r="W116" s="78">
        <f t="shared" si="58"/>
        <v>0</v>
      </c>
      <c r="X116" s="78">
        <f t="shared" si="58"/>
        <v>0</v>
      </c>
      <c r="Y116" s="78">
        <f t="shared" si="58"/>
        <v>0</v>
      </c>
      <c r="Z116" s="78">
        <f t="shared" si="58"/>
        <v>0</v>
      </c>
      <c r="AA116" s="78">
        <f t="shared" si="58"/>
        <v>0</v>
      </c>
    </row>
    <row r="117" spans="1:27">
      <c r="A117" s="72">
        <f t="shared" si="56"/>
        <v>6</v>
      </c>
      <c r="B117" s="72" t="str">
        <f t="shared" si="59"/>
        <v>Year 6</v>
      </c>
      <c r="C117" s="78">
        <f t="shared" si="57"/>
        <v>0</v>
      </c>
      <c r="D117" s="78">
        <f t="shared" si="57"/>
        <v>0</v>
      </c>
      <c r="E117" s="78">
        <f t="shared" si="57"/>
        <v>0</v>
      </c>
      <c r="F117" s="78">
        <f t="shared" si="57"/>
        <v>0</v>
      </c>
      <c r="G117" s="78">
        <f t="shared" si="57"/>
        <v>0</v>
      </c>
      <c r="H117" s="78">
        <f t="shared" si="57"/>
        <v>0</v>
      </c>
      <c r="I117" s="78">
        <f t="shared" si="57"/>
        <v>0</v>
      </c>
      <c r="J117" s="78">
        <f t="shared" si="57"/>
        <v>0</v>
      </c>
      <c r="K117" s="78">
        <f t="shared" si="57"/>
        <v>0</v>
      </c>
      <c r="L117" s="78">
        <f t="shared" si="57"/>
        <v>0</v>
      </c>
      <c r="M117" s="78">
        <f t="shared" si="58"/>
        <v>0</v>
      </c>
      <c r="N117" s="78">
        <f t="shared" si="58"/>
        <v>0</v>
      </c>
      <c r="O117" s="78">
        <f t="shared" si="58"/>
        <v>0</v>
      </c>
      <c r="P117" s="78">
        <f t="shared" si="58"/>
        <v>0</v>
      </c>
      <c r="Q117" s="78">
        <f t="shared" si="58"/>
        <v>0</v>
      </c>
      <c r="R117" s="78">
        <f t="shared" si="58"/>
        <v>0</v>
      </c>
      <c r="S117" s="78">
        <f t="shared" si="58"/>
        <v>0</v>
      </c>
      <c r="T117" s="78">
        <f t="shared" si="58"/>
        <v>0</v>
      </c>
      <c r="U117" s="78">
        <f t="shared" si="58"/>
        <v>0</v>
      </c>
      <c r="V117" s="78">
        <f t="shared" si="58"/>
        <v>0</v>
      </c>
      <c r="W117" s="78">
        <f t="shared" si="58"/>
        <v>0</v>
      </c>
      <c r="X117" s="78">
        <f t="shared" si="58"/>
        <v>0</v>
      </c>
      <c r="Y117" s="78">
        <f t="shared" si="58"/>
        <v>0</v>
      </c>
      <c r="Z117" s="78">
        <f t="shared" si="58"/>
        <v>0</v>
      </c>
      <c r="AA117" s="78">
        <f t="shared" si="58"/>
        <v>0</v>
      </c>
    </row>
    <row r="118" spans="1:27">
      <c r="A118" s="72">
        <f t="shared" si="56"/>
        <v>7</v>
      </c>
      <c r="B118" s="72" t="str">
        <f t="shared" si="59"/>
        <v>Year 7</v>
      </c>
      <c r="C118" s="78">
        <f t="shared" si="57"/>
        <v>0</v>
      </c>
      <c r="D118" s="78">
        <f t="shared" si="57"/>
        <v>0</v>
      </c>
      <c r="E118" s="78">
        <f t="shared" si="57"/>
        <v>0</v>
      </c>
      <c r="F118" s="78">
        <f t="shared" si="57"/>
        <v>0</v>
      </c>
      <c r="G118" s="78">
        <f t="shared" si="57"/>
        <v>0</v>
      </c>
      <c r="H118" s="78">
        <f t="shared" si="57"/>
        <v>0</v>
      </c>
      <c r="I118" s="78">
        <f t="shared" si="57"/>
        <v>0</v>
      </c>
      <c r="J118" s="78">
        <f t="shared" si="57"/>
        <v>0</v>
      </c>
      <c r="K118" s="78">
        <f t="shared" si="57"/>
        <v>0</v>
      </c>
      <c r="L118" s="78">
        <f t="shared" si="57"/>
        <v>0</v>
      </c>
      <c r="M118" s="78">
        <f t="shared" si="58"/>
        <v>0</v>
      </c>
      <c r="N118" s="78">
        <f t="shared" si="58"/>
        <v>0</v>
      </c>
      <c r="O118" s="78">
        <f t="shared" si="58"/>
        <v>0</v>
      </c>
      <c r="P118" s="78">
        <f t="shared" si="58"/>
        <v>0</v>
      </c>
      <c r="Q118" s="78">
        <f t="shared" si="58"/>
        <v>0</v>
      </c>
      <c r="R118" s="78">
        <f t="shared" si="58"/>
        <v>0</v>
      </c>
      <c r="S118" s="78">
        <f t="shared" si="58"/>
        <v>0</v>
      </c>
      <c r="T118" s="78">
        <f t="shared" si="58"/>
        <v>0</v>
      </c>
      <c r="U118" s="78">
        <f t="shared" si="58"/>
        <v>0</v>
      </c>
      <c r="V118" s="78">
        <f t="shared" si="58"/>
        <v>0</v>
      </c>
      <c r="W118" s="78">
        <f t="shared" si="58"/>
        <v>0</v>
      </c>
      <c r="X118" s="78">
        <f t="shared" si="58"/>
        <v>0</v>
      </c>
      <c r="Y118" s="78">
        <f t="shared" si="58"/>
        <v>0</v>
      </c>
      <c r="Z118" s="78">
        <f t="shared" si="58"/>
        <v>0</v>
      </c>
      <c r="AA118" s="78">
        <f t="shared" si="58"/>
        <v>0</v>
      </c>
    </row>
    <row r="119" spans="1:27">
      <c r="A119" s="72">
        <f t="shared" si="56"/>
        <v>8</v>
      </c>
      <c r="B119" s="72" t="str">
        <f t="shared" si="59"/>
        <v>Year 8</v>
      </c>
      <c r="C119" s="78">
        <f t="shared" si="57"/>
        <v>0</v>
      </c>
      <c r="D119" s="78">
        <f t="shared" si="57"/>
        <v>0</v>
      </c>
      <c r="E119" s="78">
        <f t="shared" si="57"/>
        <v>0</v>
      </c>
      <c r="F119" s="78">
        <f t="shared" si="57"/>
        <v>0</v>
      </c>
      <c r="G119" s="78">
        <f t="shared" si="57"/>
        <v>0</v>
      </c>
      <c r="H119" s="78">
        <f t="shared" si="57"/>
        <v>0</v>
      </c>
      <c r="I119" s="78">
        <f t="shared" si="57"/>
        <v>0</v>
      </c>
      <c r="J119" s="78">
        <f t="shared" si="57"/>
        <v>0</v>
      </c>
      <c r="K119" s="78">
        <f t="shared" si="57"/>
        <v>0</v>
      </c>
      <c r="L119" s="78">
        <f t="shared" si="57"/>
        <v>0</v>
      </c>
      <c r="M119" s="78">
        <f t="shared" si="58"/>
        <v>0</v>
      </c>
      <c r="N119" s="78">
        <f t="shared" si="58"/>
        <v>0</v>
      </c>
      <c r="O119" s="78">
        <f t="shared" si="58"/>
        <v>0</v>
      </c>
      <c r="P119" s="78">
        <f t="shared" si="58"/>
        <v>0</v>
      </c>
      <c r="Q119" s="78">
        <f t="shared" si="58"/>
        <v>0</v>
      </c>
      <c r="R119" s="78">
        <f t="shared" si="58"/>
        <v>0</v>
      </c>
      <c r="S119" s="78">
        <f t="shared" si="58"/>
        <v>0</v>
      </c>
      <c r="T119" s="78">
        <f t="shared" si="58"/>
        <v>0</v>
      </c>
      <c r="U119" s="78">
        <f t="shared" si="58"/>
        <v>0</v>
      </c>
      <c r="V119" s="78">
        <f t="shared" si="58"/>
        <v>0</v>
      </c>
      <c r="W119" s="78">
        <f t="shared" si="58"/>
        <v>0</v>
      </c>
      <c r="X119" s="78">
        <f t="shared" si="58"/>
        <v>0</v>
      </c>
      <c r="Y119" s="78">
        <f t="shared" si="58"/>
        <v>0</v>
      </c>
      <c r="Z119" s="78">
        <f t="shared" si="58"/>
        <v>0</v>
      </c>
      <c r="AA119" s="78">
        <f t="shared" si="58"/>
        <v>0</v>
      </c>
    </row>
    <row r="120" spans="1:27">
      <c r="A120" s="72">
        <f t="shared" si="56"/>
        <v>9</v>
      </c>
      <c r="B120" s="72" t="str">
        <f t="shared" si="59"/>
        <v>Year 9</v>
      </c>
      <c r="C120" s="78">
        <f t="shared" si="57"/>
        <v>0</v>
      </c>
      <c r="D120" s="78">
        <f t="shared" si="57"/>
        <v>0</v>
      </c>
      <c r="E120" s="78">
        <f t="shared" si="57"/>
        <v>0</v>
      </c>
      <c r="F120" s="78">
        <f t="shared" si="57"/>
        <v>0</v>
      </c>
      <c r="G120" s="78">
        <f t="shared" si="57"/>
        <v>0</v>
      </c>
      <c r="H120" s="78">
        <f t="shared" si="57"/>
        <v>0</v>
      </c>
      <c r="I120" s="78">
        <f t="shared" si="57"/>
        <v>0</v>
      </c>
      <c r="J120" s="78">
        <f t="shared" si="57"/>
        <v>0</v>
      </c>
      <c r="K120" s="78">
        <f t="shared" si="57"/>
        <v>0</v>
      </c>
      <c r="L120" s="78">
        <f t="shared" si="57"/>
        <v>0</v>
      </c>
      <c r="M120" s="78">
        <f t="shared" si="58"/>
        <v>0</v>
      </c>
      <c r="N120" s="78">
        <f t="shared" si="58"/>
        <v>0</v>
      </c>
      <c r="O120" s="78">
        <f t="shared" si="58"/>
        <v>0</v>
      </c>
      <c r="P120" s="78">
        <f t="shared" si="58"/>
        <v>0</v>
      </c>
      <c r="Q120" s="78">
        <f t="shared" si="58"/>
        <v>0</v>
      </c>
      <c r="R120" s="78">
        <f t="shared" si="58"/>
        <v>0</v>
      </c>
      <c r="S120" s="78">
        <f t="shared" si="58"/>
        <v>0</v>
      </c>
      <c r="T120" s="78">
        <f t="shared" si="58"/>
        <v>0</v>
      </c>
      <c r="U120" s="78">
        <f t="shared" si="58"/>
        <v>0</v>
      </c>
      <c r="V120" s="78">
        <f t="shared" si="58"/>
        <v>0</v>
      </c>
      <c r="W120" s="78">
        <f t="shared" si="58"/>
        <v>0</v>
      </c>
      <c r="X120" s="78">
        <f t="shared" si="58"/>
        <v>0</v>
      </c>
      <c r="Y120" s="78">
        <f t="shared" si="58"/>
        <v>0</v>
      </c>
      <c r="Z120" s="78">
        <f t="shared" si="58"/>
        <v>0</v>
      </c>
      <c r="AA120" s="78">
        <f t="shared" si="58"/>
        <v>0</v>
      </c>
    </row>
    <row r="121" spans="1:27">
      <c r="A121" s="72">
        <f t="shared" si="56"/>
        <v>10</v>
      </c>
      <c r="B121" s="72" t="str">
        <f t="shared" si="59"/>
        <v>Year 10</v>
      </c>
      <c r="C121" s="78">
        <f t="shared" si="57"/>
        <v>0</v>
      </c>
      <c r="D121" s="78">
        <f t="shared" si="57"/>
        <v>0</v>
      </c>
      <c r="E121" s="78">
        <f t="shared" si="57"/>
        <v>0</v>
      </c>
      <c r="F121" s="78">
        <f t="shared" si="57"/>
        <v>0</v>
      </c>
      <c r="G121" s="78">
        <f t="shared" si="57"/>
        <v>0</v>
      </c>
      <c r="H121" s="78">
        <f t="shared" si="57"/>
        <v>0</v>
      </c>
      <c r="I121" s="78">
        <f t="shared" si="57"/>
        <v>0</v>
      </c>
      <c r="J121" s="78">
        <f t="shared" si="57"/>
        <v>0</v>
      </c>
      <c r="K121" s="78">
        <f t="shared" si="57"/>
        <v>0</v>
      </c>
      <c r="L121" s="78">
        <f t="shared" si="57"/>
        <v>0</v>
      </c>
      <c r="M121" s="78">
        <f t="shared" si="58"/>
        <v>0</v>
      </c>
      <c r="N121" s="78">
        <f t="shared" si="58"/>
        <v>0</v>
      </c>
      <c r="O121" s="78">
        <f t="shared" si="58"/>
        <v>0</v>
      </c>
      <c r="P121" s="78">
        <f t="shared" si="58"/>
        <v>0</v>
      </c>
      <c r="Q121" s="78">
        <f t="shared" si="58"/>
        <v>0</v>
      </c>
      <c r="R121" s="78">
        <f t="shared" si="58"/>
        <v>0</v>
      </c>
      <c r="S121" s="78">
        <f t="shared" si="58"/>
        <v>0</v>
      </c>
      <c r="T121" s="78">
        <f t="shared" si="58"/>
        <v>0</v>
      </c>
      <c r="U121" s="78">
        <f t="shared" si="58"/>
        <v>0</v>
      </c>
      <c r="V121" s="78">
        <f t="shared" si="58"/>
        <v>0</v>
      </c>
      <c r="W121" s="78">
        <f t="shared" si="58"/>
        <v>0</v>
      </c>
      <c r="X121" s="78">
        <f t="shared" si="58"/>
        <v>0</v>
      </c>
      <c r="Y121" s="78">
        <f t="shared" si="58"/>
        <v>0</v>
      </c>
      <c r="Z121" s="78">
        <f t="shared" si="58"/>
        <v>0</v>
      </c>
      <c r="AA121" s="78">
        <f t="shared" si="58"/>
        <v>0</v>
      </c>
    </row>
    <row r="123" spans="1:27">
      <c r="A123" s="104" t="s">
        <v>601</v>
      </c>
      <c r="C123" s="78">
        <f t="shared" ref="C123:AA123" si="60">C$20*C$59/100</f>
        <v>9.9206349206349187E-2</v>
      </c>
      <c r="D123" s="78">
        <f t="shared" si="60"/>
        <v>9.9206349206349187E-2</v>
      </c>
      <c r="E123" s="78">
        <f t="shared" si="60"/>
        <v>0</v>
      </c>
      <c r="F123" s="78">
        <f t="shared" si="60"/>
        <v>0</v>
      </c>
      <c r="G123" s="78">
        <f t="shared" si="60"/>
        <v>0</v>
      </c>
      <c r="H123" s="78">
        <f t="shared" si="60"/>
        <v>0</v>
      </c>
      <c r="I123" s="78">
        <f t="shared" si="60"/>
        <v>0</v>
      </c>
      <c r="J123" s="78">
        <f t="shared" si="60"/>
        <v>0</v>
      </c>
      <c r="K123" s="78">
        <f t="shared" si="60"/>
        <v>0</v>
      </c>
      <c r="L123" s="78">
        <f t="shared" si="60"/>
        <v>0</v>
      </c>
      <c r="M123" s="78">
        <f t="shared" si="60"/>
        <v>0</v>
      </c>
      <c r="N123" s="78">
        <f t="shared" si="60"/>
        <v>0</v>
      </c>
      <c r="O123" s="78">
        <f t="shared" si="60"/>
        <v>0</v>
      </c>
      <c r="P123" s="78">
        <f t="shared" si="60"/>
        <v>0</v>
      </c>
      <c r="Q123" s="78">
        <f t="shared" si="60"/>
        <v>0</v>
      </c>
      <c r="R123" s="78">
        <f t="shared" si="60"/>
        <v>0</v>
      </c>
      <c r="S123" s="78">
        <f t="shared" si="60"/>
        <v>0</v>
      </c>
      <c r="T123" s="78">
        <f t="shared" si="60"/>
        <v>0</v>
      </c>
      <c r="U123" s="78">
        <f t="shared" si="60"/>
        <v>0</v>
      </c>
      <c r="V123" s="78">
        <f t="shared" si="60"/>
        <v>0</v>
      </c>
      <c r="W123" s="78">
        <f t="shared" si="60"/>
        <v>0</v>
      </c>
      <c r="X123" s="78">
        <f t="shared" si="60"/>
        <v>0</v>
      </c>
      <c r="Y123" s="78">
        <f t="shared" si="60"/>
        <v>0</v>
      </c>
      <c r="Z123" s="78">
        <f t="shared" si="60"/>
        <v>0</v>
      </c>
      <c r="AA123" s="78">
        <f t="shared" si="60"/>
        <v>0</v>
      </c>
    </row>
    <row r="125" spans="1:27" ht="57.6">
      <c r="A125" s="104" t="s">
        <v>602</v>
      </c>
      <c r="B125" s="74" t="s">
        <v>603</v>
      </c>
      <c r="C125" s="199"/>
    </row>
    <row r="126" spans="1:27">
      <c r="A126" s="72">
        <f t="shared" ref="A126:A135" si="61">A32</f>
        <v>1</v>
      </c>
      <c r="B126" s="72" t="str">
        <f t="shared" si="4"/>
        <v>Year 1</v>
      </c>
      <c r="C126" s="78">
        <f t="shared" ref="C126:AA126" si="62">IFERROR(IF(OR($A126=C$3+1,$A126+($A126-C$3)=C$3+1),C112*(C$123*C$10),0),0)</f>
        <v>0</v>
      </c>
      <c r="D126" s="78">
        <f t="shared" si="62"/>
        <v>5.2114843749999966E-2</v>
      </c>
      <c r="E126" s="78">
        <f t="shared" si="62"/>
        <v>0</v>
      </c>
      <c r="F126" s="78">
        <f t="shared" si="62"/>
        <v>0</v>
      </c>
      <c r="G126" s="78">
        <f t="shared" si="62"/>
        <v>0</v>
      </c>
      <c r="H126" s="78">
        <f t="shared" si="62"/>
        <v>0</v>
      </c>
      <c r="I126" s="78">
        <f t="shared" si="62"/>
        <v>0</v>
      </c>
      <c r="J126" s="78">
        <f t="shared" si="62"/>
        <v>0</v>
      </c>
      <c r="K126" s="78">
        <f t="shared" si="62"/>
        <v>0</v>
      </c>
      <c r="L126" s="78">
        <f t="shared" si="62"/>
        <v>0</v>
      </c>
      <c r="M126" s="78">
        <f t="shared" si="62"/>
        <v>0</v>
      </c>
      <c r="N126" s="78">
        <f t="shared" si="62"/>
        <v>0</v>
      </c>
      <c r="O126" s="78">
        <f t="shared" si="62"/>
        <v>0</v>
      </c>
      <c r="P126" s="78">
        <f t="shared" si="62"/>
        <v>0</v>
      </c>
      <c r="Q126" s="78">
        <f t="shared" si="62"/>
        <v>0</v>
      </c>
      <c r="R126" s="78">
        <f t="shared" si="62"/>
        <v>0</v>
      </c>
      <c r="S126" s="78">
        <f t="shared" si="62"/>
        <v>0</v>
      </c>
      <c r="T126" s="78">
        <f t="shared" si="62"/>
        <v>0</v>
      </c>
      <c r="U126" s="78">
        <f t="shared" si="62"/>
        <v>0</v>
      </c>
      <c r="V126" s="78">
        <f t="shared" si="62"/>
        <v>0</v>
      </c>
      <c r="W126" s="78">
        <f t="shared" si="62"/>
        <v>0</v>
      </c>
      <c r="X126" s="78">
        <f t="shared" si="62"/>
        <v>0</v>
      </c>
      <c r="Y126" s="78">
        <f t="shared" si="62"/>
        <v>0</v>
      </c>
      <c r="Z126" s="78">
        <f t="shared" si="62"/>
        <v>0</v>
      </c>
      <c r="AA126" s="78">
        <f t="shared" si="62"/>
        <v>0</v>
      </c>
    </row>
    <row r="127" spans="1:27">
      <c r="A127" s="72">
        <f t="shared" si="61"/>
        <v>2</v>
      </c>
      <c r="B127" s="72" t="str">
        <f t="shared" si="4"/>
        <v>Year 2</v>
      </c>
      <c r="C127" s="78">
        <f t="shared" ref="C127:AA127" si="63">IFERROR(IF(OR($A127=C$3+1,$A127+($A127-C$3)=C$3+1),C113*(C$123*C$10),0),0)</f>
        <v>0</v>
      </c>
      <c r="D127" s="78">
        <f t="shared" si="63"/>
        <v>0</v>
      </c>
      <c r="E127" s="78">
        <f t="shared" si="63"/>
        <v>0</v>
      </c>
      <c r="F127" s="78">
        <f t="shared" si="63"/>
        <v>0</v>
      </c>
      <c r="G127" s="78">
        <f t="shared" si="63"/>
        <v>0</v>
      </c>
      <c r="H127" s="78">
        <f t="shared" si="63"/>
        <v>0</v>
      </c>
      <c r="I127" s="78">
        <f t="shared" si="63"/>
        <v>0</v>
      </c>
      <c r="J127" s="78">
        <f t="shared" si="63"/>
        <v>0</v>
      </c>
      <c r="K127" s="78">
        <f t="shared" si="63"/>
        <v>0</v>
      </c>
      <c r="L127" s="78">
        <f t="shared" si="63"/>
        <v>0</v>
      </c>
      <c r="M127" s="78">
        <f t="shared" si="63"/>
        <v>0</v>
      </c>
      <c r="N127" s="78">
        <f t="shared" si="63"/>
        <v>0</v>
      </c>
      <c r="O127" s="78">
        <f t="shared" si="63"/>
        <v>0</v>
      </c>
      <c r="P127" s="78">
        <f t="shared" si="63"/>
        <v>0</v>
      </c>
      <c r="Q127" s="78">
        <f t="shared" si="63"/>
        <v>0</v>
      </c>
      <c r="R127" s="78">
        <f t="shared" si="63"/>
        <v>0</v>
      </c>
      <c r="S127" s="78">
        <f t="shared" si="63"/>
        <v>0</v>
      </c>
      <c r="T127" s="78">
        <f t="shared" si="63"/>
        <v>0</v>
      </c>
      <c r="U127" s="78">
        <f t="shared" si="63"/>
        <v>0</v>
      </c>
      <c r="V127" s="78">
        <f t="shared" si="63"/>
        <v>0</v>
      </c>
      <c r="W127" s="78">
        <f t="shared" si="63"/>
        <v>0</v>
      </c>
      <c r="X127" s="78">
        <f t="shared" si="63"/>
        <v>0</v>
      </c>
      <c r="Y127" s="78">
        <f t="shared" si="63"/>
        <v>0</v>
      </c>
      <c r="Z127" s="78">
        <f t="shared" si="63"/>
        <v>0</v>
      </c>
      <c r="AA127" s="78">
        <f t="shared" si="63"/>
        <v>0</v>
      </c>
    </row>
    <row r="128" spans="1:27">
      <c r="A128" s="72">
        <f t="shared" si="61"/>
        <v>3</v>
      </c>
      <c r="B128" s="72" t="str">
        <f t="shared" si="4"/>
        <v>Year 3</v>
      </c>
      <c r="C128" s="78">
        <f t="shared" ref="C128:AA128" si="64">IFERROR(IF(OR($A128=C$3+1,$A128+($A128-C$3)=C$3+1),C114*(C$123*C$10),0),0)</f>
        <v>0.2662921423723239</v>
      </c>
      <c r="D128" s="78">
        <f t="shared" si="64"/>
        <v>0</v>
      </c>
      <c r="E128" s="78">
        <f t="shared" si="64"/>
        <v>0</v>
      </c>
      <c r="F128" s="78">
        <f t="shared" si="64"/>
        <v>0</v>
      </c>
      <c r="G128" s="78">
        <f t="shared" si="64"/>
        <v>0</v>
      </c>
      <c r="H128" s="78">
        <f t="shared" si="64"/>
        <v>0</v>
      </c>
      <c r="I128" s="78">
        <f t="shared" si="64"/>
        <v>0</v>
      </c>
      <c r="J128" s="78">
        <f t="shared" si="64"/>
        <v>0</v>
      </c>
      <c r="K128" s="78">
        <f t="shared" si="64"/>
        <v>0</v>
      </c>
      <c r="L128" s="78">
        <f t="shared" si="64"/>
        <v>0</v>
      </c>
      <c r="M128" s="78">
        <f t="shared" si="64"/>
        <v>0</v>
      </c>
      <c r="N128" s="78">
        <f t="shared" si="64"/>
        <v>0</v>
      </c>
      <c r="O128" s="78">
        <f t="shared" si="64"/>
        <v>0</v>
      </c>
      <c r="P128" s="78">
        <f t="shared" si="64"/>
        <v>0</v>
      </c>
      <c r="Q128" s="78">
        <f t="shared" si="64"/>
        <v>0</v>
      </c>
      <c r="R128" s="78">
        <f t="shared" si="64"/>
        <v>0</v>
      </c>
      <c r="S128" s="78">
        <f t="shared" si="64"/>
        <v>0</v>
      </c>
      <c r="T128" s="78">
        <f t="shared" si="64"/>
        <v>0</v>
      </c>
      <c r="U128" s="78">
        <f t="shared" si="64"/>
        <v>0</v>
      </c>
      <c r="V128" s="78">
        <f t="shared" si="64"/>
        <v>0</v>
      </c>
      <c r="W128" s="78">
        <f t="shared" si="64"/>
        <v>0</v>
      </c>
      <c r="X128" s="78">
        <f t="shared" si="64"/>
        <v>0</v>
      </c>
      <c r="Y128" s="78">
        <f t="shared" si="64"/>
        <v>0</v>
      </c>
      <c r="Z128" s="78">
        <f t="shared" si="64"/>
        <v>0</v>
      </c>
      <c r="AA128" s="78">
        <f t="shared" si="64"/>
        <v>0</v>
      </c>
    </row>
    <row r="129" spans="1:27">
      <c r="A129" s="72">
        <f t="shared" si="61"/>
        <v>4</v>
      </c>
      <c r="B129" s="72" t="str">
        <f t="shared" si="4"/>
        <v>Year 4</v>
      </c>
      <c r="C129" s="78">
        <f t="shared" ref="C129:AA129" si="65">IFERROR(IF(OR($A129=C$3+1,$A129+($A129-C$3)=C$3+1),C115*(C$123*C$10),0),0)</f>
        <v>0</v>
      </c>
      <c r="D129" s="78">
        <f t="shared" si="65"/>
        <v>0</v>
      </c>
      <c r="E129" s="78">
        <f t="shared" si="65"/>
        <v>0</v>
      </c>
      <c r="F129" s="78">
        <f t="shared" si="65"/>
        <v>0</v>
      </c>
      <c r="G129" s="78">
        <f t="shared" si="65"/>
        <v>0</v>
      </c>
      <c r="H129" s="78">
        <f t="shared" si="65"/>
        <v>0</v>
      </c>
      <c r="I129" s="78">
        <f t="shared" si="65"/>
        <v>0</v>
      </c>
      <c r="J129" s="78">
        <f t="shared" si="65"/>
        <v>0</v>
      </c>
      <c r="K129" s="78">
        <f t="shared" si="65"/>
        <v>0</v>
      </c>
      <c r="L129" s="78">
        <f t="shared" si="65"/>
        <v>0</v>
      </c>
      <c r="M129" s="78">
        <f t="shared" si="65"/>
        <v>0</v>
      </c>
      <c r="N129" s="78">
        <f t="shared" si="65"/>
        <v>0</v>
      </c>
      <c r="O129" s="78">
        <f t="shared" si="65"/>
        <v>0</v>
      </c>
      <c r="P129" s="78">
        <f t="shared" si="65"/>
        <v>0</v>
      </c>
      <c r="Q129" s="78">
        <f t="shared" si="65"/>
        <v>0</v>
      </c>
      <c r="R129" s="78">
        <f t="shared" si="65"/>
        <v>0</v>
      </c>
      <c r="S129" s="78">
        <f t="shared" si="65"/>
        <v>0</v>
      </c>
      <c r="T129" s="78">
        <f t="shared" si="65"/>
        <v>0</v>
      </c>
      <c r="U129" s="78">
        <f t="shared" si="65"/>
        <v>0</v>
      </c>
      <c r="V129" s="78">
        <f t="shared" si="65"/>
        <v>0</v>
      </c>
      <c r="W129" s="78">
        <f t="shared" si="65"/>
        <v>0</v>
      </c>
      <c r="X129" s="78">
        <f t="shared" si="65"/>
        <v>0</v>
      </c>
      <c r="Y129" s="78">
        <f t="shared" si="65"/>
        <v>0</v>
      </c>
      <c r="Z129" s="78">
        <f t="shared" si="65"/>
        <v>0</v>
      </c>
      <c r="AA129" s="78">
        <f t="shared" si="65"/>
        <v>0</v>
      </c>
    </row>
    <row r="130" spans="1:27">
      <c r="A130" s="72">
        <f t="shared" si="61"/>
        <v>5</v>
      </c>
      <c r="B130" s="72" t="str">
        <f t="shared" si="4"/>
        <v>Year 5</v>
      </c>
      <c r="C130" s="78">
        <f t="shared" ref="C130:AA130" si="66">IFERROR(IF(OR($A130=C$3+1,$A130+($A130-C$3)=C$3+1),C116*(C$123*C$10),0),0)</f>
        <v>0</v>
      </c>
      <c r="D130" s="78">
        <f t="shared" si="66"/>
        <v>0</v>
      </c>
      <c r="E130" s="78">
        <f t="shared" si="66"/>
        <v>0</v>
      </c>
      <c r="F130" s="78">
        <f t="shared" si="66"/>
        <v>0</v>
      </c>
      <c r="G130" s="78">
        <f t="shared" si="66"/>
        <v>0</v>
      </c>
      <c r="H130" s="78">
        <f t="shared" si="66"/>
        <v>0</v>
      </c>
      <c r="I130" s="78">
        <f t="shared" si="66"/>
        <v>0</v>
      </c>
      <c r="J130" s="78">
        <f t="shared" si="66"/>
        <v>0</v>
      </c>
      <c r="K130" s="78">
        <f t="shared" si="66"/>
        <v>0</v>
      </c>
      <c r="L130" s="78">
        <f t="shared" si="66"/>
        <v>0</v>
      </c>
      <c r="M130" s="78">
        <f t="shared" si="66"/>
        <v>0</v>
      </c>
      <c r="N130" s="78">
        <f t="shared" si="66"/>
        <v>0</v>
      </c>
      <c r="O130" s="78">
        <f t="shared" si="66"/>
        <v>0</v>
      </c>
      <c r="P130" s="78">
        <f t="shared" si="66"/>
        <v>0</v>
      </c>
      <c r="Q130" s="78">
        <f t="shared" si="66"/>
        <v>0</v>
      </c>
      <c r="R130" s="78">
        <f t="shared" si="66"/>
        <v>0</v>
      </c>
      <c r="S130" s="78">
        <f t="shared" si="66"/>
        <v>0</v>
      </c>
      <c r="T130" s="78">
        <f t="shared" si="66"/>
        <v>0</v>
      </c>
      <c r="U130" s="78">
        <f t="shared" si="66"/>
        <v>0</v>
      </c>
      <c r="V130" s="78">
        <f t="shared" si="66"/>
        <v>0</v>
      </c>
      <c r="W130" s="78">
        <f t="shared" si="66"/>
        <v>0</v>
      </c>
      <c r="X130" s="78">
        <f t="shared" si="66"/>
        <v>0</v>
      </c>
      <c r="Y130" s="78">
        <f t="shared" si="66"/>
        <v>0</v>
      </c>
      <c r="Z130" s="78">
        <f t="shared" si="66"/>
        <v>0</v>
      </c>
      <c r="AA130" s="78">
        <f t="shared" si="66"/>
        <v>0</v>
      </c>
    </row>
    <row r="131" spans="1:27">
      <c r="A131" s="72">
        <f t="shared" si="61"/>
        <v>6</v>
      </c>
      <c r="B131" s="72" t="str">
        <f t="shared" ref="B131:B194" si="67">"Year "&amp;A131</f>
        <v>Year 6</v>
      </c>
      <c r="C131" s="78">
        <f t="shared" ref="C131:AA131" si="68">IFERROR(IF(OR($A131=C$3+1,$A131+($A131-C$3)=C$3+1),C117*(C$123*C$10),0),0)</f>
        <v>0</v>
      </c>
      <c r="D131" s="78">
        <f t="shared" si="68"/>
        <v>0</v>
      </c>
      <c r="E131" s="78">
        <f t="shared" si="68"/>
        <v>0</v>
      </c>
      <c r="F131" s="78">
        <f t="shared" si="68"/>
        <v>0</v>
      </c>
      <c r="G131" s="78">
        <f t="shared" si="68"/>
        <v>0</v>
      </c>
      <c r="H131" s="78">
        <f t="shared" si="68"/>
        <v>0</v>
      </c>
      <c r="I131" s="78">
        <f t="shared" si="68"/>
        <v>0</v>
      </c>
      <c r="J131" s="78">
        <f t="shared" si="68"/>
        <v>0</v>
      </c>
      <c r="K131" s="78">
        <f t="shared" si="68"/>
        <v>0</v>
      </c>
      <c r="L131" s="78">
        <f t="shared" si="68"/>
        <v>0</v>
      </c>
      <c r="M131" s="78">
        <f t="shared" si="68"/>
        <v>0</v>
      </c>
      <c r="N131" s="78">
        <f t="shared" si="68"/>
        <v>0</v>
      </c>
      <c r="O131" s="78">
        <f t="shared" si="68"/>
        <v>0</v>
      </c>
      <c r="P131" s="78">
        <f t="shared" si="68"/>
        <v>0</v>
      </c>
      <c r="Q131" s="78">
        <f t="shared" si="68"/>
        <v>0</v>
      </c>
      <c r="R131" s="78">
        <f t="shared" si="68"/>
        <v>0</v>
      </c>
      <c r="S131" s="78">
        <f t="shared" si="68"/>
        <v>0</v>
      </c>
      <c r="T131" s="78">
        <f t="shared" si="68"/>
        <v>0</v>
      </c>
      <c r="U131" s="78">
        <f t="shared" si="68"/>
        <v>0</v>
      </c>
      <c r="V131" s="78">
        <f t="shared" si="68"/>
        <v>0</v>
      </c>
      <c r="W131" s="78">
        <f t="shared" si="68"/>
        <v>0</v>
      </c>
      <c r="X131" s="78">
        <f t="shared" si="68"/>
        <v>0</v>
      </c>
      <c r="Y131" s="78">
        <f t="shared" si="68"/>
        <v>0</v>
      </c>
      <c r="Z131" s="78">
        <f t="shared" si="68"/>
        <v>0</v>
      </c>
      <c r="AA131" s="78">
        <f t="shared" si="68"/>
        <v>0</v>
      </c>
    </row>
    <row r="132" spans="1:27">
      <c r="A132" s="72">
        <f t="shared" si="61"/>
        <v>7</v>
      </c>
      <c r="B132" s="72" t="str">
        <f t="shared" si="67"/>
        <v>Year 7</v>
      </c>
      <c r="C132" s="78">
        <f t="shared" ref="C132:AA132" si="69">IFERROR(IF(OR($A132=C$3+1,$A132+($A132-C$3)=C$3+1),C118*(C$123*C$10),0),0)</f>
        <v>0</v>
      </c>
      <c r="D132" s="78">
        <f t="shared" si="69"/>
        <v>0</v>
      </c>
      <c r="E132" s="78">
        <f t="shared" si="69"/>
        <v>0</v>
      </c>
      <c r="F132" s="78">
        <f t="shared" si="69"/>
        <v>0</v>
      </c>
      <c r="G132" s="78">
        <f t="shared" si="69"/>
        <v>0</v>
      </c>
      <c r="H132" s="78">
        <f t="shared" si="69"/>
        <v>0</v>
      </c>
      <c r="I132" s="78">
        <f t="shared" si="69"/>
        <v>0</v>
      </c>
      <c r="J132" s="78">
        <f t="shared" si="69"/>
        <v>0</v>
      </c>
      <c r="K132" s="78">
        <f t="shared" si="69"/>
        <v>0</v>
      </c>
      <c r="L132" s="78">
        <f t="shared" si="69"/>
        <v>0</v>
      </c>
      <c r="M132" s="78">
        <f t="shared" si="69"/>
        <v>0</v>
      </c>
      <c r="N132" s="78">
        <f t="shared" si="69"/>
        <v>0</v>
      </c>
      <c r="O132" s="78">
        <f t="shared" si="69"/>
        <v>0</v>
      </c>
      <c r="P132" s="78">
        <f t="shared" si="69"/>
        <v>0</v>
      </c>
      <c r="Q132" s="78">
        <f t="shared" si="69"/>
        <v>0</v>
      </c>
      <c r="R132" s="78">
        <f t="shared" si="69"/>
        <v>0</v>
      </c>
      <c r="S132" s="78">
        <f t="shared" si="69"/>
        <v>0</v>
      </c>
      <c r="T132" s="78">
        <f t="shared" si="69"/>
        <v>0</v>
      </c>
      <c r="U132" s="78">
        <f t="shared" si="69"/>
        <v>0</v>
      </c>
      <c r="V132" s="78">
        <f t="shared" si="69"/>
        <v>0</v>
      </c>
      <c r="W132" s="78">
        <f t="shared" si="69"/>
        <v>0</v>
      </c>
      <c r="X132" s="78">
        <f t="shared" si="69"/>
        <v>0</v>
      </c>
      <c r="Y132" s="78">
        <f t="shared" si="69"/>
        <v>0</v>
      </c>
      <c r="Z132" s="78">
        <f t="shared" si="69"/>
        <v>0</v>
      </c>
      <c r="AA132" s="78">
        <f t="shared" si="69"/>
        <v>0</v>
      </c>
    </row>
    <row r="133" spans="1:27">
      <c r="A133" s="72">
        <f t="shared" si="61"/>
        <v>8</v>
      </c>
      <c r="B133" s="72" t="str">
        <f t="shared" si="67"/>
        <v>Year 8</v>
      </c>
      <c r="C133" s="78">
        <f t="shared" ref="C133:AA133" si="70">IFERROR(IF(OR($A133=C$3+1,$A133+($A133-C$3)=C$3+1),C119*(C$123*C$10),0),0)</f>
        <v>0</v>
      </c>
      <c r="D133" s="78">
        <f t="shared" si="70"/>
        <v>0</v>
      </c>
      <c r="E133" s="78">
        <f t="shared" si="70"/>
        <v>0</v>
      </c>
      <c r="F133" s="78">
        <f t="shared" si="70"/>
        <v>0</v>
      </c>
      <c r="G133" s="78">
        <f t="shared" si="70"/>
        <v>0</v>
      </c>
      <c r="H133" s="78">
        <f t="shared" si="70"/>
        <v>0</v>
      </c>
      <c r="I133" s="78">
        <f t="shared" si="70"/>
        <v>0</v>
      </c>
      <c r="J133" s="78">
        <f t="shared" si="70"/>
        <v>0</v>
      </c>
      <c r="K133" s="78">
        <f t="shared" si="70"/>
        <v>0</v>
      </c>
      <c r="L133" s="78">
        <f t="shared" si="70"/>
        <v>0</v>
      </c>
      <c r="M133" s="78">
        <f t="shared" si="70"/>
        <v>0</v>
      </c>
      <c r="N133" s="78">
        <f t="shared" si="70"/>
        <v>0</v>
      </c>
      <c r="O133" s="78">
        <f t="shared" si="70"/>
        <v>0</v>
      </c>
      <c r="P133" s="78">
        <f t="shared" si="70"/>
        <v>0</v>
      </c>
      <c r="Q133" s="78">
        <f t="shared" si="70"/>
        <v>0</v>
      </c>
      <c r="R133" s="78">
        <f t="shared" si="70"/>
        <v>0</v>
      </c>
      <c r="S133" s="78">
        <f t="shared" si="70"/>
        <v>0</v>
      </c>
      <c r="T133" s="78">
        <f t="shared" si="70"/>
        <v>0</v>
      </c>
      <c r="U133" s="78">
        <f t="shared" si="70"/>
        <v>0</v>
      </c>
      <c r="V133" s="78">
        <f t="shared" si="70"/>
        <v>0</v>
      </c>
      <c r="W133" s="78">
        <f t="shared" si="70"/>
        <v>0</v>
      </c>
      <c r="X133" s="78">
        <f t="shared" si="70"/>
        <v>0</v>
      </c>
      <c r="Y133" s="78">
        <f t="shared" si="70"/>
        <v>0</v>
      </c>
      <c r="Z133" s="78">
        <f t="shared" si="70"/>
        <v>0</v>
      </c>
      <c r="AA133" s="78">
        <f t="shared" si="70"/>
        <v>0</v>
      </c>
    </row>
    <row r="134" spans="1:27">
      <c r="A134" s="72">
        <f t="shared" si="61"/>
        <v>9</v>
      </c>
      <c r="B134" s="72" t="str">
        <f t="shared" si="67"/>
        <v>Year 9</v>
      </c>
      <c r="C134" s="78">
        <f t="shared" ref="C134:AA134" si="71">IFERROR(IF(OR($A134=C$3+1,$A134+($A134-C$3)=C$3+1),C120*(C$123*C$10),0),0)</f>
        <v>0</v>
      </c>
      <c r="D134" s="78">
        <f t="shared" si="71"/>
        <v>0</v>
      </c>
      <c r="E134" s="78">
        <f t="shared" si="71"/>
        <v>0</v>
      </c>
      <c r="F134" s="78">
        <f t="shared" si="71"/>
        <v>0</v>
      </c>
      <c r="G134" s="78">
        <f t="shared" si="71"/>
        <v>0</v>
      </c>
      <c r="H134" s="78">
        <f t="shared" si="71"/>
        <v>0</v>
      </c>
      <c r="I134" s="78">
        <f t="shared" si="71"/>
        <v>0</v>
      </c>
      <c r="J134" s="78">
        <f t="shared" si="71"/>
        <v>0</v>
      </c>
      <c r="K134" s="78">
        <f t="shared" si="71"/>
        <v>0</v>
      </c>
      <c r="L134" s="78">
        <f t="shared" si="71"/>
        <v>0</v>
      </c>
      <c r="M134" s="78">
        <f t="shared" si="71"/>
        <v>0</v>
      </c>
      <c r="N134" s="78">
        <f t="shared" si="71"/>
        <v>0</v>
      </c>
      <c r="O134" s="78">
        <f t="shared" si="71"/>
        <v>0</v>
      </c>
      <c r="P134" s="78">
        <f t="shared" si="71"/>
        <v>0</v>
      </c>
      <c r="Q134" s="78">
        <f t="shared" si="71"/>
        <v>0</v>
      </c>
      <c r="R134" s="78">
        <f t="shared" si="71"/>
        <v>0</v>
      </c>
      <c r="S134" s="78">
        <f t="shared" si="71"/>
        <v>0</v>
      </c>
      <c r="T134" s="78">
        <f t="shared" si="71"/>
        <v>0</v>
      </c>
      <c r="U134" s="78">
        <f t="shared" si="71"/>
        <v>0</v>
      </c>
      <c r="V134" s="78">
        <f t="shared" si="71"/>
        <v>0</v>
      </c>
      <c r="W134" s="78">
        <f t="shared" si="71"/>
        <v>0</v>
      </c>
      <c r="X134" s="78">
        <f t="shared" si="71"/>
        <v>0</v>
      </c>
      <c r="Y134" s="78">
        <f t="shared" si="71"/>
        <v>0</v>
      </c>
      <c r="Z134" s="78">
        <f t="shared" si="71"/>
        <v>0</v>
      </c>
      <c r="AA134" s="78">
        <f t="shared" si="71"/>
        <v>0</v>
      </c>
    </row>
    <row r="135" spans="1:27">
      <c r="A135" s="72">
        <f t="shared" si="61"/>
        <v>10</v>
      </c>
      <c r="B135" s="72" t="str">
        <f t="shared" si="67"/>
        <v>Year 10</v>
      </c>
      <c r="C135" s="78">
        <f t="shared" ref="C135:AA135" si="72">IFERROR(IF(OR($A135=C$3+1,$A135+($A135-C$3)=C$3+1),C121*(C$123*C$10),0),0)</f>
        <v>0</v>
      </c>
      <c r="D135" s="78">
        <f t="shared" si="72"/>
        <v>0</v>
      </c>
      <c r="E135" s="78">
        <f t="shared" si="72"/>
        <v>0</v>
      </c>
      <c r="F135" s="78">
        <f t="shared" si="72"/>
        <v>0</v>
      </c>
      <c r="G135" s="78">
        <f t="shared" si="72"/>
        <v>0</v>
      </c>
      <c r="H135" s="78">
        <f t="shared" si="72"/>
        <v>0</v>
      </c>
      <c r="I135" s="78">
        <f t="shared" si="72"/>
        <v>0</v>
      </c>
      <c r="J135" s="78">
        <f t="shared" si="72"/>
        <v>0</v>
      </c>
      <c r="K135" s="78">
        <f t="shared" si="72"/>
        <v>0</v>
      </c>
      <c r="L135" s="78">
        <f t="shared" si="72"/>
        <v>0</v>
      </c>
      <c r="M135" s="78">
        <f t="shared" si="72"/>
        <v>0</v>
      </c>
      <c r="N135" s="78">
        <f t="shared" si="72"/>
        <v>0</v>
      </c>
      <c r="O135" s="78">
        <f t="shared" si="72"/>
        <v>0</v>
      </c>
      <c r="P135" s="78">
        <f t="shared" si="72"/>
        <v>0</v>
      </c>
      <c r="Q135" s="78">
        <f t="shared" si="72"/>
        <v>0</v>
      </c>
      <c r="R135" s="78">
        <f t="shared" si="72"/>
        <v>0</v>
      </c>
      <c r="S135" s="78">
        <f t="shared" si="72"/>
        <v>0</v>
      </c>
      <c r="T135" s="78">
        <f t="shared" si="72"/>
        <v>0</v>
      </c>
      <c r="U135" s="78">
        <f t="shared" si="72"/>
        <v>0</v>
      </c>
      <c r="V135" s="78">
        <f t="shared" si="72"/>
        <v>0</v>
      </c>
      <c r="W135" s="78">
        <f t="shared" si="72"/>
        <v>0</v>
      </c>
      <c r="X135" s="78">
        <f t="shared" si="72"/>
        <v>0</v>
      </c>
      <c r="Y135" s="78">
        <f t="shared" si="72"/>
        <v>0</v>
      </c>
      <c r="Z135" s="78">
        <f t="shared" si="72"/>
        <v>0</v>
      </c>
      <c r="AA135" s="78">
        <f t="shared" si="72"/>
        <v>0</v>
      </c>
    </row>
    <row r="137" spans="1:27" ht="43.15">
      <c r="A137" s="204" t="s">
        <v>604</v>
      </c>
      <c r="B137" s="74" t="s">
        <v>605</v>
      </c>
      <c r="C137" s="199"/>
    </row>
    <row r="138" spans="1:27">
      <c r="A138" s="72">
        <f t="shared" ref="A138:A147" si="73">A32</f>
        <v>1</v>
      </c>
      <c r="B138" s="72" t="str">
        <f t="shared" si="67"/>
        <v>Year 1</v>
      </c>
      <c r="C138" s="78">
        <f>C32-C48-C126+C74+C86+C62</f>
        <v>-2.25</v>
      </c>
      <c r="D138" s="78">
        <f t="shared" ref="D138:AA147" si="74">D32-D48-D126+D74+D86+D62</f>
        <v>1.665980394345238</v>
      </c>
      <c r="E138" s="78">
        <f t="shared" si="74"/>
        <v>0</v>
      </c>
      <c r="F138" s="78">
        <f t="shared" si="74"/>
        <v>0</v>
      </c>
      <c r="G138" s="78">
        <f t="shared" si="74"/>
        <v>0</v>
      </c>
      <c r="H138" s="78">
        <f t="shared" si="74"/>
        <v>0</v>
      </c>
      <c r="I138" s="78">
        <f t="shared" si="74"/>
        <v>0</v>
      </c>
      <c r="J138" s="78">
        <f t="shared" si="74"/>
        <v>0</v>
      </c>
      <c r="K138" s="78">
        <f t="shared" si="74"/>
        <v>0</v>
      </c>
      <c r="L138" s="78">
        <f t="shared" si="74"/>
        <v>0</v>
      </c>
      <c r="M138" s="78">
        <f t="shared" si="74"/>
        <v>0</v>
      </c>
      <c r="N138" s="78">
        <f t="shared" si="74"/>
        <v>0</v>
      </c>
      <c r="O138" s="78">
        <f t="shared" si="74"/>
        <v>0</v>
      </c>
      <c r="P138" s="78">
        <f t="shared" si="74"/>
        <v>0</v>
      </c>
      <c r="Q138" s="78">
        <f t="shared" si="74"/>
        <v>0</v>
      </c>
      <c r="R138" s="78">
        <f t="shared" si="74"/>
        <v>0</v>
      </c>
      <c r="S138" s="78">
        <f t="shared" si="74"/>
        <v>0</v>
      </c>
      <c r="T138" s="78">
        <f t="shared" si="74"/>
        <v>0</v>
      </c>
      <c r="U138" s="78">
        <f t="shared" si="74"/>
        <v>0</v>
      </c>
      <c r="V138" s="78">
        <f t="shared" si="74"/>
        <v>0</v>
      </c>
      <c r="W138" s="78">
        <f t="shared" si="74"/>
        <v>0</v>
      </c>
      <c r="X138" s="78">
        <f t="shared" si="74"/>
        <v>0</v>
      </c>
      <c r="Y138" s="78">
        <f t="shared" si="74"/>
        <v>0</v>
      </c>
      <c r="Z138" s="78">
        <f t="shared" si="74"/>
        <v>0</v>
      </c>
      <c r="AA138" s="78">
        <f t="shared" si="74"/>
        <v>0</v>
      </c>
    </row>
    <row r="139" spans="1:27">
      <c r="A139" s="72">
        <f t="shared" si="73"/>
        <v>2</v>
      </c>
      <c r="B139" s="72" t="str">
        <f t="shared" si="67"/>
        <v>Year 2</v>
      </c>
      <c r="C139" s="78">
        <f t="shared" ref="C139:R147" si="75">C33-C49-C127+C75+C87+C63</f>
        <v>-2.25</v>
      </c>
      <c r="D139" s="78">
        <f t="shared" si="75"/>
        <v>0.26153058035714283</v>
      </c>
      <c r="E139" s="78">
        <f t="shared" si="75"/>
        <v>0</v>
      </c>
      <c r="F139" s="78">
        <f t="shared" si="75"/>
        <v>0</v>
      </c>
      <c r="G139" s="78">
        <f t="shared" si="75"/>
        <v>0</v>
      </c>
      <c r="H139" s="78">
        <f t="shared" si="75"/>
        <v>0</v>
      </c>
      <c r="I139" s="78">
        <f t="shared" si="75"/>
        <v>0</v>
      </c>
      <c r="J139" s="78">
        <f t="shared" si="75"/>
        <v>0</v>
      </c>
      <c r="K139" s="78">
        <f t="shared" si="75"/>
        <v>0</v>
      </c>
      <c r="L139" s="78">
        <f t="shared" si="75"/>
        <v>0</v>
      </c>
      <c r="M139" s="78">
        <f t="shared" si="75"/>
        <v>0</v>
      </c>
      <c r="N139" s="78">
        <f t="shared" si="75"/>
        <v>0</v>
      </c>
      <c r="O139" s="78">
        <f t="shared" si="75"/>
        <v>0</v>
      </c>
      <c r="P139" s="78">
        <f t="shared" si="75"/>
        <v>0</v>
      </c>
      <c r="Q139" s="78">
        <f t="shared" si="75"/>
        <v>0</v>
      </c>
      <c r="R139" s="78">
        <f t="shared" si="75"/>
        <v>0</v>
      </c>
      <c r="S139" s="78">
        <f t="shared" si="74"/>
        <v>0</v>
      </c>
      <c r="T139" s="78">
        <f t="shared" si="74"/>
        <v>0</v>
      </c>
      <c r="U139" s="78">
        <f t="shared" si="74"/>
        <v>0</v>
      </c>
      <c r="V139" s="78">
        <f t="shared" si="74"/>
        <v>0</v>
      </c>
      <c r="W139" s="78">
        <f t="shared" si="74"/>
        <v>0</v>
      </c>
      <c r="X139" s="78">
        <f t="shared" si="74"/>
        <v>0</v>
      </c>
      <c r="Y139" s="78">
        <f t="shared" si="74"/>
        <v>0</v>
      </c>
      <c r="Z139" s="78">
        <f t="shared" si="74"/>
        <v>0</v>
      </c>
      <c r="AA139" s="78">
        <f t="shared" si="74"/>
        <v>0</v>
      </c>
    </row>
    <row r="140" spans="1:27">
      <c r="A140" s="72">
        <f t="shared" si="73"/>
        <v>3</v>
      </c>
      <c r="B140" s="72" t="str">
        <f t="shared" si="67"/>
        <v>Year 3</v>
      </c>
      <c r="C140" s="78">
        <f t="shared" si="75"/>
        <v>1.6482382666678541</v>
      </c>
      <c r="D140" s="78">
        <f t="shared" si="74"/>
        <v>0</v>
      </c>
      <c r="E140" s="78">
        <f t="shared" si="74"/>
        <v>0</v>
      </c>
      <c r="F140" s="78">
        <f t="shared" si="74"/>
        <v>0</v>
      </c>
      <c r="G140" s="78">
        <f t="shared" si="74"/>
        <v>0</v>
      </c>
      <c r="H140" s="78">
        <f t="shared" si="74"/>
        <v>0</v>
      </c>
      <c r="I140" s="78">
        <f t="shared" si="74"/>
        <v>0</v>
      </c>
      <c r="J140" s="78">
        <f t="shared" si="74"/>
        <v>0</v>
      </c>
      <c r="K140" s="78">
        <f t="shared" si="74"/>
        <v>0</v>
      </c>
      <c r="L140" s="78">
        <f t="shared" si="74"/>
        <v>0</v>
      </c>
      <c r="M140" s="78">
        <f t="shared" si="74"/>
        <v>0</v>
      </c>
      <c r="N140" s="78">
        <f t="shared" si="74"/>
        <v>0</v>
      </c>
      <c r="O140" s="78">
        <f t="shared" si="74"/>
        <v>0</v>
      </c>
      <c r="P140" s="78">
        <f t="shared" si="74"/>
        <v>0</v>
      </c>
      <c r="Q140" s="78">
        <f t="shared" si="74"/>
        <v>0</v>
      </c>
      <c r="R140" s="78">
        <f t="shared" si="74"/>
        <v>0</v>
      </c>
      <c r="S140" s="78">
        <f t="shared" si="74"/>
        <v>0</v>
      </c>
      <c r="T140" s="78">
        <f t="shared" si="74"/>
        <v>0</v>
      </c>
      <c r="U140" s="78">
        <f t="shared" si="74"/>
        <v>0</v>
      </c>
      <c r="V140" s="78">
        <f t="shared" si="74"/>
        <v>0</v>
      </c>
      <c r="W140" s="78">
        <f t="shared" si="74"/>
        <v>0</v>
      </c>
      <c r="X140" s="78">
        <f t="shared" si="74"/>
        <v>0</v>
      </c>
      <c r="Y140" s="78">
        <f t="shared" si="74"/>
        <v>0</v>
      </c>
      <c r="Z140" s="78">
        <f t="shared" si="74"/>
        <v>0</v>
      </c>
      <c r="AA140" s="78">
        <f t="shared" si="74"/>
        <v>0</v>
      </c>
    </row>
    <row r="141" spans="1:27">
      <c r="A141" s="72">
        <f t="shared" si="73"/>
        <v>4</v>
      </c>
      <c r="B141" s="72" t="str">
        <f t="shared" si="67"/>
        <v>Year 4</v>
      </c>
      <c r="C141" s="78">
        <f t="shared" si="75"/>
        <v>4.4666160652818068</v>
      </c>
      <c r="D141" s="78">
        <f t="shared" si="74"/>
        <v>0</v>
      </c>
      <c r="E141" s="78">
        <f t="shared" si="74"/>
        <v>0</v>
      </c>
      <c r="F141" s="78">
        <f t="shared" si="74"/>
        <v>0</v>
      </c>
      <c r="G141" s="78">
        <f t="shared" si="74"/>
        <v>0</v>
      </c>
      <c r="H141" s="78">
        <f t="shared" si="74"/>
        <v>0</v>
      </c>
      <c r="I141" s="78">
        <f t="shared" si="74"/>
        <v>0</v>
      </c>
      <c r="J141" s="78">
        <f t="shared" si="74"/>
        <v>0</v>
      </c>
      <c r="K141" s="78">
        <f t="shared" si="74"/>
        <v>0</v>
      </c>
      <c r="L141" s="78">
        <f t="shared" si="74"/>
        <v>0</v>
      </c>
      <c r="M141" s="78">
        <f t="shared" si="74"/>
        <v>0</v>
      </c>
      <c r="N141" s="78">
        <f t="shared" si="74"/>
        <v>0</v>
      </c>
      <c r="O141" s="78">
        <f t="shared" si="74"/>
        <v>0</v>
      </c>
      <c r="P141" s="78">
        <f t="shared" si="74"/>
        <v>0</v>
      </c>
      <c r="Q141" s="78">
        <f t="shared" si="74"/>
        <v>0</v>
      </c>
      <c r="R141" s="78">
        <f t="shared" si="74"/>
        <v>0</v>
      </c>
      <c r="S141" s="78">
        <f t="shared" si="74"/>
        <v>0</v>
      </c>
      <c r="T141" s="78">
        <f t="shared" si="74"/>
        <v>0</v>
      </c>
      <c r="U141" s="78">
        <f t="shared" si="74"/>
        <v>0</v>
      </c>
      <c r="V141" s="78">
        <f t="shared" si="74"/>
        <v>0</v>
      </c>
      <c r="W141" s="78">
        <f t="shared" si="74"/>
        <v>0</v>
      </c>
      <c r="X141" s="78">
        <f t="shared" si="74"/>
        <v>0</v>
      </c>
      <c r="Y141" s="78">
        <f t="shared" si="74"/>
        <v>0</v>
      </c>
      <c r="Z141" s="78">
        <f t="shared" si="74"/>
        <v>0</v>
      </c>
      <c r="AA141" s="78">
        <f t="shared" si="74"/>
        <v>0</v>
      </c>
    </row>
    <row r="142" spans="1:27">
      <c r="A142" s="72">
        <f t="shared" si="73"/>
        <v>5</v>
      </c>
      <c r="B142" s="72" t="str">
        <f t="shared" si="67"/>
        <v>Year 5</v>
      </c>
      <c r="C142" s="78">
        <f t="shared" si="75"/>
        <v>5.220185349711306</v>
      </c>
      <c r="D142" s="78">
        <f t="shared" si="74"/>
        <v>0</v>
      </c>
      <c r="E142" s="78">
        <f t="shared" si="74"/>
        <v>0</v>
      </c>
      <c r="F142" s="78">
        <f t="shared" si="74"/>
        <v>0</v>
      </c>
      <c r="G142" s="78">
        <f t="shared" si="74"/>
        <v>0</v>
      </c>
      <c r="H142" s="78">
        <f t="shared" si="74"/>
        <v>0</v>
      </c>
      <c r="I142" s="78">
        <f t="shared" si="74"/>
        <v>0</v>
      </c>
      <c r="J142" s="78">
        <f t="shared" si="74"/>
        <v>0</v>
      </c>
      <c r="K142" s="78">
        <f t="shared" si="74"/>
        <v>0</v>
      </c>
      <c r="L142" s="78">
        <f t="shared" si="74"/>
        <v>0</v>
      </c>
      <c r="M142" s="78">
        <f t="shared" si="74"/>
        <v>0</v>
      </c>
      <c r="N142" s="78">
        <f t="shared" si="74"/>
        <v>0</v>
      </c>
      <c r="O142" s="78">
        <f t="shared" si="74"/>
        <v>0</v>
      </c>
      <c r="P142" s="78">
        <f t="shared" si="74"/>
        <v>0</v>
      </c>
      <c r="Q142" s="78">
        <f t="shared" si="74"/>
        <v>0</v>
      </c>
      <c r="R142" s="78">
        <f t="shared" si="74"/>
        <v>0</v>
      </c>
      <c r="S142" s="78">
        <f t="shared" si="74"/>
        <v>0</v>
      </c>
      <c r="T142" s="78">
        <f t="shared" si="74"/>
        <v>0</v>
      </c>
      <c r="U142" s="78">
        <f t="shared" si="74"/>
        <v>0</v>
      </c>
      <c r="V142" s="78">
        <f t="shared" si="74"/>
        <v>0</v>
      </c>
      <c r="W142" s="78">
        <f t="shared" si="74"/>
        <v>0</v>
      </c>
      <c r="X142" s="78">
        <f t="shared" si="74"/>
        <v>0</v>
      </c>
      <c r="Y142" s="78">
        <f t="shared" si="74"/>
        <v>0</v>
      </c>
      <c r="Z142" s="78">
        <f t="shared" si="74"/>
        <v>0</v>
      </c>
      <c r="AA142" s="78">
        <f t="shared" si="74"/>
        <v>0</v>
      </c>
    </row>
    <row r="143" spans="1:27">
      <c r="A143" s="72">
        <f t="shared" si="73"/>
        <v>6</v>
      </c>
      <c r="B143" s="72" t="str">
        <f t="shared" si="67"/>
        <v>Year 6</v>
      </c>
      <c r="C143" s="78">
        <f t="shared" si="75"/>
        <v>6.1137435688757353</v>
      </c>
      <c r="D143" s="78">
        <f t="shared" si="74"/>
        <v>0</v>
      </c>
      <c r="E143" s="78">
        <f t="shared" si="74"/>
        <v>0</v>
      </c>
      <c r="F143" s="78">
        <f t="shared" si="74"/>
        <v>0</v>
      </c>
      <c r="G143" s="78">
        <f t="shared" si="74"/>
        <v>0</v>
      </c>
      <c r="H143" s="78">
        <f t="shared" si="74"/>
        <v>0</v>
      </c>
      <c r="I143" s="78">
        <f t="shared" si="74"/>
        <v>0</v>
      </c>
      <c r="J143" s="78">
        <f t="shared" si="74"/>
        <v>0</v>
      </c>
      <c r="K143" s="78">
        <f t="shared" si="74"/>
        <v>0</v>
      </c>
      <c r="L143" s="78">
        <f t="shared" si="74"/>
        <v>0</v>
      </c>
      <c r="M143" s="78">
        <f t="shared" si="74"/>
        <v>0</v>
      </c>
      <c r="N143" s="78">
        <f t="shared" si="74"/>
        <v>0</v>
      </c>
      <c r="O143" s="78">
        <f t="shared" si="74"/>
        <v>0</v>
      </c>
      <c r="P143" s="78">
        <f t="shared" si="74"/>
        <v>0</v>
      </c>
      <c r="Q143" s="78">
        <f t="shared" si="74"/>
        <v>0</v>
      </c>
      <c r="R143" s="78">
        <f t="shared" si="74"/>
        <v>0</v>
      </c>
      <c r="S143" s="78">
        <f t="shared" si="74"/>
        <v>0</v>
      </c>
      <c r="T143" s="78">
        <f t="shared" si="74"/>
        <v>0</v>
      </c>
      <c r="U143" s="78">
        <f t="shared" si="74"/>
        <v>0</v>
      </c>
      <c r="V143" s="78">
        <f t="shared" si="74"/>
        <v>0</v>
      </c>
      <c r="W143" s="78">
        <f t="shared" si="74"/>
        <v>0</v>
      </c>
      <c r="X143" s="78">
        <f t="shared" si="74"/>
        <v>0</v>
      </c>
      <c r="Y143" s="78">
        <f t="shared" si="74"/>
        <v>0</v>
      </c>
      <c r="Z143" s="78">
        <f t="shared" si="74"/>
        <v>0</v>
      </c>
      <c r="AA143" s="78">
        <f t="shared" si="74"/>
        <v>0</v>
      </c>
    </row>
    <row r="144" spans="1:27">
      <c r="A144" s="72">
        <f t="shared" si="73"/>
        <v>7</v>
      </c>
      <c r="B144" s="72" t="str">
        <f t="shared" si="67"/>
        <v>Year 7</v>
      </c>
      <c r="C144" s="78">
        <f t="shared" si="75"/>
        <v>3.5884907901515359</v>
      </c>
      <c r="D144" s="78">
        <f t="shared" si="74"/>
        <v>0</v>
      </c>
      <c r="E144" s="78">
        <f t="shared" si="74"/>
        <v>0</v>
      </c>
      <c r="F144" s="78">
        <f t="shared" si="74"/>
        <v>0</v>
      </c>
      <c r="G144" s="78">
        <f t="shared" si="74"/>
        <v>0</v>
      </c>
      <c r="H144" s="78">
        <f t="shared" si="74"/>
        <v>0</v>
      </c>
      <c r="I144" s="78">
        <f t="shared" si="74"/>
        <v>0</v>
      </c>
      <c r="J144" s="78">
        <f t="shared" si="74"/>
        <v>0</v>
      </c>
      <c r="K144" s="78">
        <f t="shared" si="74"/>
        <v>0</v>
      </c>
      <c r="L144" s="78">
        <f t="shared" si="74"/>
        <v>0</v>
      </c>
      <c r="M144" s="78">
        <f t="shared" si="74"/>
        <v>0</v>
      </c>
      <c r="N144" s="78">
        <f t="shared" si="74"/>
        <v>0</v>
      </c>
      <c r="O144" s="78">
        <f t="shared" si="74"/>
        <v>0</v>
      </c>
      <c r="P144" s="78">
        <f t="shared" si="74"/>
        <v>0</v>
      </c>
      <c r="Q144" s="78">
        <f t="shared" si="74"/>
        <v>0</v>
      </c>
      <c r="R144" s="78">
        <f t="shared" si="74"/>
        <v>0</v>
      </c>
      <c r="S144" s="78">
        <f t="shared" si="74"/>
        <v>0</v>
      </c>
      <c r="T144" s="78">
        <f t="shared" si="74"/>
        <v>0</v>
      </c>
      <c r="U144" s="78">
        <f t="shared" si="74"/>
        <v>0</v>
      </c>
      <c r="V144" s="78">
        <f t="shared" si="74"/>
        <v>0</v>
      </c>
      <c r="W144" s="78">
        <f t="shared" si="74"/>
        <v>0</v>
      </c>
      <c r="X144" s="78">
        <f t="shared" si="74"/>
        <v>0</v>
      </c>
      <c r="Y144" s="78">
        <f t="shared" si="74"/>
        <v>0</v>
      </c>
      <c r="Z144" s="78">
        <f t="shared" si="74"/>
        <v>0</v>
      </c>
      <c r="AA144" s="78">
        <f t="shared" si="74"/>
        <v>0</v>
      </c>
    </row>
    <row r="145" spans="1:27">
      <c r="A145" s="72">
        <f t="shared" si="73"/>
        <v>8</v>
      </c>
      <c r="B145" s="72" t="str">
        <f t="shared" si="67"/>
        <v>Year 8</v>
      </c>
      <c r="C145" s="78">
        <f t="shared" si="75"/>
        <v>0</v>
      </c>
      <c r="D145" s="78">
        <f t="shared" si="74"/>
        <v>0</v>
      </c>
      <c r="E145" s="78">
        <f t="shared" si="74"/>
        <v>0</v>
      </c>
      <c r="F145" s="78">
        <f t="shared" si="74"/>
        <v>0</v>
      </c>
      <c r="G145" s="78">
        <f t="shared" si="74"/>
        <v>0</v>
      </c>
      <c r="H145" s="78">
        <f t="shared" si="74"/>
        <v>0</v>
      </c>
      <c r="I145" s="78">
        <f t="shared" si="74"/>
        <v>0</v>
      </c>
      <c r="J145" s="78">
        <f t="shared" si="74"/>
        <v>0</v>
      </c>
      <c r="K145" s="78">
        <f t="shared" si="74"/>
        <v>0</v>
      </c>
      <c r="L145" s="78">
        <f t="shared" si="74"/>
        <v>0</v>
      </c>
      <c r="M145" s="78">
        <f t="shared" si="74"/>
        <v>0</v>
      </c>
      <c r="N145" s="78">
        <f t="shared" si="74"/>
        <v>0</v>
      </c>
      <c r="O145" s="78">
        <f t="shared" si="74"/>
        <v>0</v>
      </c>
      <c r="P145" s="78">
        <f t="shared" si="74"/>
        <v>0</v>
      </c>
      <c r="Q145" s="78">
        <f t="shared" si="74"/>
        <v>0</v>
      </c>
      <c r="R145" s="78">
        <f t="shared" si="74"/>
        <v>0</v>
      </c>
      <c r="S145" s="78">
        <f t="shared" si="74"/>
        <v>0</v>
      </c>
      <c r="T145" s="78">
        <f t="shared" si="74"/>
        <v>0</v>
      </c>
      <c r="U145" s="78">
        <f t="shared" si="74"/>
        <v>0</v>
      </c>
      <c r="V145" s="78">
        <f t="shared" si="74"/>
        <v>0</v>
      </c>
      <c r="W145" s="78">
        <f t="shared" si="74"/>
        <v>0</v>
      </c>
      <c r="X145" s="78">
        <f t="shared" si="74"/>
        <v>0</v>
      </c>
      <c r="Y145" s="78">
        <f t="shared" si="74"/>
        <v>0</v>
      </c>
      <c r="Z145" s="78">
        <f t="shared" si="74"/>
        <v>0</v>
      </c>
      <c r="AA145" s="78">
        <f t="shared" si="74"/>
        <v>0</v>
      </c>
    </row>
    <row r="146" spans="1:27">
      <c r="A146" s="72">
        <f t="shared" si="73"/>
        <v>9</v>
      </c>
      <c r="B146" s="72" t="str">
        <f t="shared" si="67"/>
        <v>Year 9</v>
      </c>
      <c r="C146" s="78">
        <f t="shared" si="75"/>
        <v>0</v>
      </c>
      <c r="D146" s="78">
        <f t="shared" si="74"/>
        <v>0</v>
      </c>
      <c r="E146" s="78">
        <f t="shared" si="74"/>
        <v>0</v>
      </c>
      <c r="F146" s="78">
        <f t="shared" si="74"/>
        <v>0</v>
      </c>
      <c r="G146" s="78">
        <f t="shared" si="74"/>
        <v>0</v>
      </c>
      <c r="H146" s="78">
        <f t="shared" si="74"/>
        <v>0</v>
      </c>
      <c r="I146" s="78">
        <f t="shared" si="74"/>
        <v>0</v>
      </c>
      <c r="J146" s="78">
        <f t="shared" si="74"/>
        <v>0</v>
      </c>
      <c r="K146" s="78">
        <f t="shared" si="74"/>
        <v>0</v>
      </c>
      <c r="L146" s="78">
        <f t="shared" si="74"/>
        <v>0</v>
      </c>
      <c r="M146" s="78">
        <f t="shared" si="74"/>
        <v>0</v>
      </c>
      <c r="N146" s="78">
        <f t="shared" si="74"/>
        <v>0</v>
      </c>
      <c r="O146" s="78">
        <f t="shared" si="74"/>
        <v>0</v>
      </c>
      <c r="P146" s="78">
        <f t="shared" si="74"/>
        <v>0</v>
      </c>
      <c r="Q146" s="78">
        <f t="shared" si="74"/>
        <v>0</v>
      </c>
      <c r="R146" s="78">
        <f t="shared" si="74"/>
        <v>0</v>
      </c>
      <c r="S146" s="78">
        <f t="shared" si="74"/>
        <v>0</v>
      </c>
      <c r="T146" s="78">
        <f t="shared" si="74"/>
        <v>0</v>
      </c>
      <c r="U146" s="78">
        <f t="shared" si="74"/>
        <v>0</v>
      </c>
      <c r="V146" s="78">
        <f t="shared" si="74"/>
        <v>0</v>
      </c>
      <c r="W146" s="78">
        <f t="shared" si="74"/>
        <v>0</v>
      </c>
      <c r="X146" s="78">
        <f t="shared" si="74"/>
        <v>0</v>
      </c>
      <c r="Y146" s="78">
        <f t="shared" si="74"/>
        <v>0</v>
      </c>
      <c r="Z146" s="78">
        <f t="shared" si="74"/>
        <v>0</v>
      </c>
      <c r="AA146" s="78">
        <f t="shared" si="74"/>
        <v>0</v>
      </c>
    </row>
    <row r="147" spans="1:27">
      <c r="A147" s="72">
        <f t="shared" si="73"/>
        <v>10</v>
      </c>
      <c r="B147" s="72" t="str">
        <f t="shared" si="67"/>
        <v>Year 10</v>
      </c>
      <c r="C147" s="78">
        <f t="shared" si="75"/>
        <v>0</v>
      </c>
      <c r="D147" s="78">
        <f t="shared" si="74"/>
        <v>0</v>
      </c>
      <c r="E147" s="78">
        <f t="shared" si="74"/>
        <v>0</v>
      </c>
      <c r="F147" s="78">
        <f t="shared" si="74"/>
        <v>0</v>
      </c>
      <c r="G147" s="78">
        <f t="shared" si="74"/>
        <v>0</v>
      </c>
      <c r="H147" s="78">
        <f t="shared" si="74"/>
        <v>0</v>
      </c>
      <c r="I147" s="78">
        <f t="shared" si="74"/>
        <v>0</v>
      </c>
      <c r="J147" s="78">
        <f t="shared" si="74"/>
        <v>0</v>
      </c>
      <c r="K147" s="78">
        <f t="shared" si="74"/>
        <v>0</v>
      </c>
      <c r="L147" s="78">
        <f t="shared" si="74"/>
        <v>0</v>
      </c>
      <c r="M147" s="78">
        <f t="shared" si="74"/>
        <v>0</v>
      </c>
      <c r="N147" s="78">
        <f t="shared" si="74"/>
        <v>0</v>
      </c>
      <c r="O147" s="78">
        <f t="shared" si="74"/>
        <v>0</v>
      </c>
      <c r="P147" s="78">
        <f t="shared" si="74"/>
        <v>0</v>
      </c>
      <c r="Q147" s="78">
        <f t="shared" si="74"/>
        <v>0</v>
      </c>
      <c r="R147" s="78">
        <f t="shared" si="74"/>
        <v>0</v>
      </c>
      <c r="S147" s="78">
        <f t="shared" si="74"/>
        <v>0</v>
      </c>
      <c r="T147" s="78">
        <f t="shared" si="74"/>
        <v>0</v>
      </c>
      <c r="U147" s="78">
        <f t="shared" si="74"/>
        <v>0</v>
      </c>
      <c r="V147" s="78">
        <f t="shared" si="74"/>
        <v>0</v>
      </c>
      <c r="W147" s="78">
        <f t="shared" si="74"/>
        <v>0</v>
      </c>
      <c r="X147" s="78">
        <f t="shared" si="74"/>
        <v>0</v>
      </c>
      <c r="Y147" s="78">
        <f t="shared" si="74"/>
        <v>0</v>
      </c>
      <c r="Z147" s="78">
        <f t="shared" si="74"/>
        <v>0</v>
      </c>
      <c r="AA147" s="78">
        <f t="shared" si="74"/>
        <v>0</v>
      </c>
    </row>
    <row r="149" spans="1:27">
      <c r="A149" s="199"/>
    </row>
    <row r="150" spans="1:27">
      <c r="A150" s="95"/>
    </row>
    <row r="151" spans="1:27">
      <c r="A151" s="76" t="s">
        <v>606</v>
      </c>
    </row>
    <row r="152" spans="1:27" ht="43.15">
      <c r="A152" s="105" t="s">
        <v>607</v>
      </c>
      <c r="B152" s="74" t="s">
        <v>608</v>
      </c>
    </row>
    <row r="153" spans="1:27">
      <c r="A153" s="72">
        <f t="shared" ref="A153:A162" si="76">A32</f>
        <v>1</v>
      </c>
      <c r="B153" s="72" t="str">
        <f t="shared" si="67"/>
        <v>Year 1</v>
      </c>
      <c r="C153" s="79">
        <f t="shared" ref="C153:L162" si="77">IFERROR(C$14*C$7*(1+C$4)^$A153*C$23,0)</f>
        <v>10867.5</v>
      </c>
      <c r="D153" s="79">
        <f t="shared" si="77"/>
        <v>103320</v>
      </c>
      <c r="E153" s="79">
        <f t="shared" si="77"/>
        <v>0</v>
      </c>
      <c r="F153" s="79">
        <f t="shared" si="77"/>
        <v>0</v>
      </c>
      <c r="G153" s="79">
        <f t="shared" si="77"/>
        <v>0</v>
      </c>
      <c r="H153" s="79">
        <f t="shared" si="77"/>
        <v>0</v>
      </c>
      <c r="I153" s="79">
        <f t="shared" si="77"/>
        <v>0</v>
      </c>
      <c r="J153" s="79">
        <f t="shared" si="77"/>
        <v>0</v>
      </c>
      <c r="K153" s="79">
        <f t="shared" si="77"/>
        <v>0</v>
      </c>
      <c r="L153" s="79">
        <f t="shared" si="77"/>
        <v>0</v>
      </c>
      <c r="M153" s="79">
        <f t="shared" ref="M153:AA162" si="78">IFERROR(M$14*M$7*(1+M$4)^$A153*M$23,0)</f>
        <v>0</v>
      </c>
      <c r="N153" s="79">
        <f t="shared" si="78"/>
        <v>0</v>
      </c>
      <c r="O153" s="79">
        <f t="shared" si="78"/>
        <v>0</v>
      </c>
      <c r="P153" s="79">
        <f t="shared" si="78"/>
        <v>0</v>
      </c>
      <c r="Q153" s="79">
        <f t="shared" si="78"/>
        <v>0</v>
      </c>
      <c r="R153" s="79">
        <f t="shared" si="78"/>
        <v>0</v>
      </c>
      <c r="S153" s="79">
        <f t="shared" si="78"/>
        <v>0</v>
      </c>
      <c r="T153" s="79">
        <f t="shared" si="78"/>
        <v>0</v>
      </c>
      <c r="U153" s="79">
        <f t="shared" si="78"/>
        <v>0</v>
      </c>
      <c r="V153" s="79">
        <f t="shared" si="78"/>
        <v>0</v>
      </c>
      <c r="W153" s="79">
        <f t="shared" si="78"/>
        <v>0</v>
      </c>
      <c r="X153" s="79">
        <f t="shared" si="78"/>
        <v>0</v>
      </c>
      <c r="Y153" s="79">
        <f t="shared" si="78"/>
        <v>0</v>
      </c>
      <c r="Z153" s="79">
        <f t="shared" si="78"/>
        <v>0</v>
      </c>
      <c r="AA153" s="79">
        <f t="shared" si="78"/>
        <v>0</v>
      </c>
    </row>
    <row r="154" spans="1:27">
      <c r="A154" s="77">
        <f t="shared" si="76"/>
        <v>2</v>
      </c>
      <c r="B154" s="72" t="str">
        <f t="shared" si="67"/>
        <v>Year 2</v>
      </c>
      <c r="C154" s="79">
        <f t="shared" si="77"/>
        <v>12497.624999999998</v>
      </c>
      <c r="D154" s="79">
        <f t="shared" si="77"/>
        <v>105903</v>
      </c>
      <c r="E154" s="79">
        <f t="shared" si="77"/>
        <v>0</v>
      </c>
      <c r="F154" s="79">
        <f t="shared" si="77"/>
        <v>0</v>
      </c>
      <c r="G154" s="79">
        <f t="shared" si="77"/>
        <v>0</v>
      </c>
      <c r="H154" s="79">
        <f t="shared" si="77"/>
        <v>0</v>
      </c>
      <c r="I154" s="79">
        <f t="shared" si="77"/>
        <v>0</v>
      </c>
      <c r="J154" s="79">
        <f t="shared" si="77"/>
        <v>0</v>
      </c>
      <c r="K154" s="79">
        <f t="shared" si="77"/>
        <v>0</v>
      </c>
      <c r="L154" s="79">
        <f t="shared" si="77"/>
        <v>0</v>
      </c>
      <c r="M154" s="79">
        <f t="shared" si="78"/>
        <v>0</v>
      </c>
      <c r="N154" s="79">
        <f t="shared" si="78"/>
        <v>0</v>
      </c>
      <c r="O154" s="79">
        <f t="shared" si="78"/>
        <v>0</v>
      </c>
      <c r="P154" s="79">
        <f t="shared" si="78"/>
        <v>0</v>
      </c>
      <c r="Q154" s="79">
        <f t="shared" si="78"/>
        <v>0</v>
      </c>
      <c r="R154" s="79">
        <f t="shared" si="78"/>
        <v>0</v>
      </c>
      <c r="S154" s="79">
        <f t="shared" si="78"/>
        <v>0</v>
      </c>
      <c r="T154" s="79">
        <f t="shared" si="78"/>
        <v>0</v>
      </c>
      <c r="U154" s="79">
        <f t="shared" si="78"/>
        <v>0</v>
      </c>
      <c r="V154" s="79">
        <f t="shared" si="78"/>
        <v>0</v>
      </c>
      <c r="W154" s="79">
        <f t="shared" si="78"/>
        <v>0</v>
      </c>
      <c r="X154" s="79">
        <f t="shared" si="78"/>
        <v>0</v>
      </c>
      <c r="Y154" s="79">
        <f t="shared" si="78"/>
        <v>0</v>
      </c>
      <c r="Z154" s="79">
        <f t="shared" si="78"/>
        <v>0</v>
      </c>
      <c r="AA154" s="79">
        <f t="shared" si="78"/>
        <v>0</v>
      </c>
    </row>
    <row r="155" spans="1:27">
      <c r="A155" s="77">
        <f t="shared" si="76"/>
        <v>3</v>
      </c>
      <c r="B155" s="72" t="str">
        <f t="shared" si="67"/>
        <v>Year 3</v>
      </c>
      <c r="C155" s="79">
        <f t="shared" si="77"/>
        <v>14372.268749999996</v>
      </c>
      <c r="D155" s="79">
        <f t="shared" si="77"/>
        <v>108550.57499999998</v>
      </c>
      <c r="E155" s="79">
        <f t="shared" si="77"/>
        <v>0</v>
      </c>
      <c r="F155" s="79">
        <f t="shared" si="77"/>
        <v>0</v>
      </c>
      <c r="G155" s="79">
        <f t="shared" si="77"/>
        <v>0</v>
      </c>
      <c r="H155" s="79">
        <f t="shared" si="77"/>
        <v>0</v>
      </c>
      <c r="I155" s="79">
        <f t="shared" si="77"/>
        <v>0</v>
      </c>
      <c r="J155" s="79">
        <f t="shared" si="77"/>
        <v>0</v>
      </c>
      <c r="K155" s="79">
        <f t="shared" si="77"/>
        <v>0</v>
      </c>
      <c r="L155" s="79">
        <f t="shared" si="77"/>
        <v>0</v>
      </c>
      <c r="M155" s="79">
        <f t="shared" si="78"/>
        <v>0</v>
      </c>
      <c r="N155" s="79">
        <f t="shared" si="78"/>
        <v>0</v>
      </c>
      <c r="O155" s="79">
        <f t="shared" si="78"/>
        <v>0</v>
      </c>
      <c r="P155" s="79">
        <f t="shared" si="78"/>
        <v>0</v>
      </c>
      <c r="Q155" s="79">
        <f t="shared" si="78"/>
        <v>0</v>
      </c>
      <c r="R155" s="79">
        <f t="shared" si="78"/>
        <v>0</v>
      </c>
      <c r="S155" s="79">
        <f t="shared" si="78"/>
        <v>0</v>
      </c>
      <c r="T155" s="79">
        <f t="shared" si="78"/>
        <v>0</v>
      </c>
      <c r="U155" s="79">
        <f t="shared" si="78"/>
        <v>0</v>
      </c>
      <c r="V155" s="79">
        <f t="shared" si="78"/>
        <v>0</v>
      </c>
      <c r="W155" s="79">
        <f t="shared" si="78"/>
        <v>0</v>
      </c>
      <c r="X155" s="79">
        <f t="shared" si="78"/>
        <v>0</v>
      </c>
      <c r="Y155" s="79">
        <f t="shared" si="78"/>
        <v>0</v>
      </c>
      <c r="Z155" s="79">
        <f t="shared" si="78"/>
        <v>0</v>
      </c>
      <c r="AA155" s="79">
        <f t="shared" si="78"/>
        <v>0</v>
      </c>
    </row>
    <row r="156" spans="1:27">
      <c r="A156" s="77">
        <f t="shared" si="76"/>
        <v>4</v>
      </c>
      <c r="B156" s="72" t="str">
        <f t="shared" si="67"/>
        <v>Year 4</v>
      </c>
      <c r="C156" s="79">
        <f t="shared" si="77"/>
        <v>16528.109062499992</v>
      </c>
      <c r="D156" s="79">
        <f t="shared" si="77"/>
        <v>111264.33937499998</v>
      </c>
      <c r="E156" s="79">
        <f t="shared" si="77"/>
        <v>0</v>
      </c>
      <c r="F156" s="79">
        <f t="shared" si="77"/>
        <v>0</v>
      </c>
      <c r="G156" s="79">
        <f t="shared" si="77"/>
        <v>0</v>
      </c>
      <c r="H156" s="79">
        <f t="shared" si="77"/>
        <v>0</v>
      </c>
      <c r="I156" s="79">
        <f t="shared" si="77"/>
        <v>0</v>
      </c>
      <c r="J156" s="79">
        <f t="shared" si="77"/>
        <v>0</v>
      </c>
      <c r="K156" s="79">
        <f t="shared" si="77"/>
        <v>0</v>
      </c>
      <c r="L156" s="79">
        <f t="shared" si="77"/>
        <v>0</v>
      </c>
      <c r="M156" s="79">
        <f t="shared" si="78"/>
        <v>0</v>
      </c>
      <c r="N156" s="79">
        <f t="shared" si="78"/>
        <v>0</v>
      </c>
      <c r="O156" s="79">
        <f t="shared" si="78"/>
        <v>0</v>
      </c>
      <c r="P156" s="79">
        <f t="shared" si="78"/>
        <v>0</v>
      </c>
      <c r="Q156" s="79">
        <f t="shared" si="78"/>
        <v>0</v>
      </c>
      <c r="R156" s="79">
        <f t="shared" si="78"/>
        <v>0</v>
      </c>
      <c r="S156" s="79">
        <f t="shared" si="78"/>
        <v>0</v>
      </c>
      <c r="T156" s="79">
        <f t="shared" si="78"/>
        <v>0</v>
      </c>
      <c r="U156" s="79">
        <f t="shared" si="78"/>
        <v>0</v>
      </c>
      <c r="V156" s="79">
        <f t="shared" si="78"/>
        <v>0</v>
      </c>
      <c r="W156" s="79">
        <f t="shared" si="78"/>
        <v>0</v>
      </c>
      <c r="X156" s="79">
        <f t="shared" si="78"/>
        <v>0</v>
      </c>
      <c r="Y156" s="79">
        <f t="shared" si="78"/>
        <v>0</v>
      </c>
      <c r="Z156" s="79">
        <f t="shared" si="78"/>
        <v>0</v>
      </c>
      <c r="AA156" s="79">
        <f t="shared" si="78"/>
        <v>0</v>
      </c>
    </row>
    <row r="157" spans="1:27">
      <c r="A157" s="77">
        <f t="shared" si="76"/>
        <v>5</v>
      </c>
      <c r="B157" s="72" t="str">
        <f t="shared" si="67"/>
        <v>Year 5</v>
      </c>
      <c r="C157" s="79">
        <f t="shared" si="77"/>
        <v>19007.325421874993</v>
      </c>
      <c r="D157" s="79">
        <f t="shared" si="77"/>
        <v>114045.94785937498</v>
      </c>
      <c r="E157" s="79">
        <f t="shared" si="77"/>
        <v>0</v>
      </c>
      <c r="F157" s="79">
        <f t="shared" si="77"/>
        <v>0</v>
      </c>
      <c r="G157" s="79">
        <f t="shared" si="77"/>
        <v>0</v>
      </c>
      <c r="H157" s="79">
        <f t="shared" si="77"/>
        <v>0</v>
      </c>
      <c r="I157" s="79">
        <f t="shared" si="77"/>
        <v>0</v>
      </c>
      <c r="J157" s="79">
        <f t="shared" si="77"/>
        <v>0</v>
      </c>
      <c r="K157" s="79">
        <f t="shared" si="77"/>
        <v>0</v>
      </c>
      <c r="L157" s="79">
        <f t="shared" si="77"/>
        <v>0</v>
      </c>
      <c r="M157" s="79">
        <f t="shared" si="78"/>
        <v>0</v>
      </c>
      <c r="N157" s="79">
        <f t="shared" si="78"/>
        <v>0</v>
      </c>
      <c r="O157" s="79">
        <f t="shared" si="78"/>
        <v>0</v>
      </c>
      <c r="P157" s="79">
        <f t="shared" si="78"/>
        <v>0</v>
      </c>
      <c r="Q157" s="79">
        <f t="shared" si="78"/>
        <v>0</v>
      </c>
      <c r="R157" s="79">
        <f t="shared" si="78"/>
        <v>0</v>
      </c>
      <c r="S157" s="79">
        <f t="shared" si="78"/>
        <v>0</v>
      </c>
      <c r="T157" s="79">
        <f t="shared" si="78"/>
        <v>0</v>
      </c>
      <c r="U157" s="79">
        <f t="shared" si="78"/>
        <v>0</v>
      </c>
      <c r="V157" s="79">
        <f t="shared" si="78"/>
        <v>0</v>
      </c>
      <c r="W157" s="79">
        <f t="shared" si="78"/>
        <v>0</v>
      </c>
      <c r="X157" s="79">
        <f t="shared" si="78"/>
        <v>0</v>
      </c>
      <c r="Y157" s="79">
        <f t="shared" si="78"/>
        <v>0</v>
      </c>
      <c r="Z157" s="79">
        <f t="shared" si="78"/>
        <v>0</v>
      </c>
      <c r="AA157" s="79">
        <f t="shared" si="78"/>
        <v>0</v>
      </c>
    </row>
    <row r="158" spans="1:27">
      <c r="A158" s="77">
        <f t="shared" si="76"/>
        <v>6</v>
      </c>
      <c r="B158" s="72" t="str">
        <f t="shared" si="67"/>
        <v>Year 6</v>
      </c>
      <c r="C158" s="79">
        <f t="shared" si="77"/>
        <v>21858.424235156239</v>
      </c>
      <c r="D158" s="79">
        <f t="shared" si="77"/>
        <v>116897.09655585935</v>
      </c>
      <c r="E158" s="79">
        <f t="shared" si="77"/>
        <v>0</v>
      </c>
      <c r="F158" s="79">
        <f t="shared" si="77"/>
        <v>0</v>
      </c>
      <c r="G158" s="79">
        <f t="shared" si="77"/>
        <v>0</v>
      </c>
      <c r="H158" s="79">
        <f t="shared" si="77"/>
        <v>0</v>
      </c>
      <c r="I158" s="79">
        <f t="shared" si="77"/>
        <v>0</v>
      </c>
      <c r="J158" s="79">
        <f t="shared" si="77"/>
        <v>0</v>
      </c>
      <c r="K158" s="79">
        <f t="shared" si="77"/>
        <v>0</v>
      </c>
      <c r="L158" s="79">
        <f t="shared" si="77"/>
        <v>0</v>
      </c>
      <c r="M158" s="79">
        <f t="shared" si="78"/>
        <v>0</v>
      </c>
      <c r="N158" s="79">
        <f t="shared" si="78"/>
        <v>0</v>
      </c>
      <c r="O158" s="79">
        <f t="shared" si="78"/>
        <v>0</v>
      </c>
      <c r="P158" s="79">
        <f t="shared" si="78"/>
        <v>0</v>
      </c>
      <c r="Q158" s="79">
        <f t="shared" si="78"/>
        <v>0</v>
      </c>
      <c r="R158" s="79">
        <f t="shared" si="78"/>
        <v>0</v>
      </c>
      <c r="S158" s="79">
        <f t="shared" si="78"/>
        <v>0</v>
      </c>
      <c r="T158" s="79">
        <f t="shared" si="78"/>
        <v>0</v>
      </c>
      <c r="U158" s="79">
        <f t="shared" si="78"/>
        <v>0</v>
      </c>
      <c r="V158" s="79">
        <f t="shared" si="78"/>
        <v>0</v>
      </c>
      <c r="W158" s="79">
        <f t="shared" si="78"/>
        <v>0</v>
      </c>
      <c r="X158" s="79">
        <f t="shared" si="78"/>
        <v>0</v>
      </c>
      <c r="Y158" s="79">
        <f t="shared" si="78"/>
        <v>0</v>
      </c>
      <c r="Z158" s="79">
        <f t="shared" si="78"/>
        <v>0</v>
      </c>
      <c r="AA158" s="79">
        <f t="shared" si="78"/>
        <v>0</v>
      </c>
    </row>
    <row r="159" spans="1:27">
      <c r="A159" s="77">
        <f t="shared" si="76"/>
        <v>7</v>
      </c>
      <c r="B159" s="72" t="str">
        <f t="shared" si="67"/>
        <v>Year 7</v>
      </c>
      <c r="C159" s="79">
        <f t="shared" si="77"/>
        <v>25137.187870429672</v>
      </c>
      <c r="D159" s="79">
        <f t="shared" si="77"/>
        <v>119819.52396975581</v>
      </c>
      <c r="E159" s="79">
        <f t="shared" si="77"/>
        <v>0</v>
      </c>
      <c r="F159" s="79">
        <f t="shared" si="77"/>
        <v>0</v>
      </c>
      <c r="G159" s="79">
        <f t="shared" si="77"/>
        <v>0</v>
      </c>
      <c r="H159" s="79">
        <f t="shared" si="77"/>
        <v>0</v>
      </c>
      <c r="I159" s="79">
        <f t="shared" si="77"/>
        <v>0</v>
      </c>
      <c r="J159" s="79">
        <f t="shared" si="77"/>
        <v>0</v>
      </c>
      <c r="K159" s="79">
        <f t="shared" si="77"/>
        <v>0</v>
      </c>
      <c r="L159" s="79">
        <f t="shared" si="77"/>
        <v>0</v>
      </c>
      <c r="M159" s="79">
        <f t="shared" si="78"/>
        <v>0</v>
      </c>
      <c r="N159" s="79">
        <f t="shared" si="78"/>
        <v>0</v>
      </c>
      <c r="O159" s="79">
        <f t="shared" si="78"/>
        <v>0</v>
      </c>
      <c r="P159" s="79">
        <f t="shared" si="78"/>
        <v>0</v>
      </c>
      <c r="Q159" s="79">
        <f t="shared" si="78"/>
        <v>0</v>
      </c>
      <c r="R159" s="79">
        <f t="shared" si="78"/>
        <v>0</v>
      </c>
      <c r="S159" s="79">
        <f t="shared" si="78"/>
        <v>0</v>
      </c>
      <c r="T159" s="79">
        <f t="shared" si="78"/>
        <v>0</v>
      </c>
      <c r="U159" s="79">
        <f t="shared" si="78"/>
        <v>0</v>
      </c>
      <c r="V159" s="79">
        <f t="shared" si="78"/>
        <v>0</v>
      </c>
      <c r="W159" s="79">
        <f t="shared" si="78"/>
        <v>0</v>
      </c>
      <c r="X159" s="79">
        <f t="shared" si="78"/>
        <v>0</v>
      </c>
      <c r="Y159" s="79">
        <f t="shared" si="78"/>
        <v>0</v>
      </c>
      <c r="Z159" s="79">
        <f t="shared" si="78"/>
        <v>0</v>
      </c>
      <c r="AA159" s="79">
        <f t="shared" si="78"/>
        <v>0</v>
      </c>
    </row>
    <row r="160" spans="1:27">
      <c r="A160" s="77">
        <f t="shared" si="76"/>
        <v>8</v>
      </c>
      <c r="B160" s="72" t="str">
        <f t="shared" si="67"/>
        <v>Year 8</v>
      </c>
      <c r="C160" s="79">
        <f t="shared" si="77"/>
        <v>28907.76605099412</v>
      </c>
      <c r="D160" s="79">
        <f t="shared" si="77"/>
        <v>122815.0120689997</v>
      </c>
      <c r="E160" s="79">
        <f t="shared" si="77"/>
        <v>0</v>
      </c>
      <c r="F160" s="79">
        <f t="shared" si="77"/>
        <v>0</v>
      </c>
      <c r="G160" s="79">
        <f t="shared" si="77"/>
        <v>0</v>
      </c>
      <c r="H160" s="79">
        <f t="shared" si="77"/>
        <v>0</v>
      </c>
      <c r="I160" s="79">
        <f t="shared" si="77"/>
        <v>0</v>
      </c>
      <c r="J160" s="79">
        <f t="shared" si="77"/>
        <v>0</v>
      </c>
      <c r="K160" s="79">
        <f t="shared" si="77"/>
        <v>0</v>
      </c>
      <c r="L160" s="79">
        <f t="shared" si="77"/>
        <v>0</v>
      </c>
      <c r="M160" s="79">
        <f t="shared" si="78"/>
        <v>0</v>
      </c>
      <c r="N160" s="79">
        <f t="shared" si="78"/>
        <v>0</v>
      </c>
      <c r="O160" s="79">
        <f t="shared" si="78"/>
        <v>0</v>
      </c>
      <c r="P160" s="79">
        <f t="shared" si="78"/>
        <v>0</v>
      </c>
      <c r="Q160" s="79">
        <f t="shared" si="78"/>
        <v>0</v>
      </c>
      <c r="R160" s="79">
        <f t="shared" si="78"/>
        <v>0</v>
      </c>
      <c r="S160" s="79">
        <f t="shared" si="78"/>
        <v>0</v>
      </c>
      <c r="T160" s="79">
        <f t="shared" si="78"/>
        <v>0</v>
      </c>
      <c r="U160" s="79">
        <f t="shared" si="78"/>
        <v>0</v>
      </c>
      <c r="V160" s="79">
        <f t="shared" si="78"/>
        <v>0</v>
      </c>
      <c r="W160" s="79">
        <f t="shared" si="78"/>
        <v>0</v>
      </c>
      <c r="X160" s="79">
        <f t="shared" si="78"/>
        <v>0</v>
      </c>
      <c r="Y160" s="79">
        <f t="shared" si="78"/>
        <v>0</v>
      </c>
      <c r="Z160" s="79">
        <f t="shared" si="78"/>
        <v>0</v>
      </c>
      <c r="AA160" s="79">
        <f t="shared" si="78"/>
        <v>0</v>
      </c>
    </row>
    <row r="161" spans="1:27">
      <c r="A161" s="77">
        <f t="shared" si="76"/>
        <v>9</v>
      </c>
      <c r="B161" s="72" t="str">
        <f t="shared" si="67"/>
        <v>Year 9</v>
      </c>
      <c r="C161" s="79">
        <f t="shared" si="77"/>
        <v>33243.930958643235</v>
      </c>
      <c r="D161" s="79">
        <f t="shared" si="77"/>
        <v>125885.38737072468</v>
      </c>
      <c r="E161" s="79">
        <f t="shared" si="77"/>
        <v>0</v>
      </c>
      <c r="F161" s="79">
        <f t="shared" si="77"/>
        <v>0</v>
      </c>
      <c r="G161" s="79">
        <f t="shared" si="77"/>
        <v>0</v>
      </c>
      <c r="H161" s="79">
        <f t="shared" si="77"/>
        <v>0</v>
      </c>
      <c r="I161" s="79">
        <f t="shared" si="77"/>
        <v>0</v>
      </c>
      <c r="J161" s="79">
        <f t="shared" si="77"/>
        <v>0</v>
      </c>
      <c r="K161" s="79">
        <f t="shared" si="77"/>
        <v>0</v>
      </c>
      <c r="L161" s="79">
        <f t="shared" si="77"/>
        <v>0</v>
      </c>
      <c r="M161" s="79">
        <f t="shared" si="78"/>
        <v>0</v>
      </c>
      <c r="N161" s="79">
        <f t="shared" si="78"/>
        <v>0</v>
      </c>
      <c r="O161" s="79">
        <f t="shared" si="78"/>
        <v>0</v>
      </c>
      <c r="P161" s="79">
        <f t="shared" si="78"/>
        <v>0</v>
      </c>
      <c r="Q161" s="79">
        <f t="shared" si="78"/>
        <v>0</v>
      </c>
      <c r="R161" s="79">
        <f t="shared" si="78"/>
        <v>0</v>
      </c>
      <c r="S161" s="79">
        <f t="shared" si="78"/>
        <v>0</v>
      </c>
      <c r="T161" s="79">
        <f t="shared" si="78"/>
        <v>0</v>
      </c>
      <c r="U161" s="79">
        <f t="shared" si="78"/>
        <v>0</v>
      </c>
      <c r="V161" s="79">
        <f t="shared" si="78"/>
        <v>0</v>
      </c>
      <c r="W161" s="79">
        <f t="shared" si="78"/>
        <v>0</v>
      </c>
      <c r="X161" s="79">
        <f t="shared" si="78"/>
        <v>0</v>
      </c>
      <c r="Y161" s="79">
        <f t="shared" si="78"/>
        <v>0</v>
      </c>
      <c r="Z161" s="79">
        <f t="shared" si="78"/>
        <v>0</v>
      </c>
      <c r="AA161" s="79">
        <f t="shared" si="78"/>
        <v>0</v>
      </c>
    </row>
    <row r="162" spans="1:27">
      <c r="A162" s="77">
        <f t="shared" si="76"/>
        <v>10</v>
      </c>
      <c r="B162" s="72" t="str">
        <f t="shared" si="67"/>
        <v>Year 10</v>
      </c>
      <c r="C162" s="79">
        <f t="shared" si="77"/>
        <v>38230.520602439712</v>
      </c>
      <c r="D162" s="79">
        <f t="shared" si="77"/>
        <v>129032.52205499281</v>
      </c>
      <c r="E162" s="79">
        <f t="shared" si="77"/>
        <v>0</v>
      </c>
      <c r="F162" s="79">
        <f t="shared" si="77"/>
        <v>0</v>
      </c>
      <c r="G162" s="79">
        <f t="shared" si="77"/>
        <v>0</v>
      </c>
      <c r="H162" s="79">
        <f t="shared" si="77"/>
        <v>0</v>
      </c>
      <c r="I162" s="79">
        <f t="shared" si="77"/>
        <v>0</v>
      </c>
      <c r="J162" s="79">
        <f t="shared" si="77"/>
        <v>0</v>
      </c>
      <c r="K162" s="79">
        <f t="shared" si="77"/>
        <v>0</v>
      </c>
      <c r="L162" s="79">
        <f t="shared" si="77"/>
        <v>0</v>
      </c>
      <c r="M162" s="79">
        <f t="shared" si="78"/>
        <v>0</v>
      </c>
      <c r="N162" s="79">
        <f t="shared" si="78"/>
        <v>0</v>
      </c>
      <c r="O162" s="79">
        <f t="shared" si="78"/>
        <v>0</v>
      </c>
      <c r="P162" s="79">
        <f t="shared" si="78"/>
        <v>0</v>
      </c>
      <c r="Q162" s="79">
        <f t="shared" si="78"/>
        <v>0</v>
      </c>
      <c r="R162" s="79">
        <f t="shared" si="78"/>
        <v>0</v>
      </c>
      <c r="S162" s="79">
        <f t="shared" si="78"/>
        <v>0</v>
      </c>
      <c r="T162" s="79">
        <f t="shared" si="78"/>
        <v>0</v>
      </c>
      <c r="U162" s="79">
        <f t="shared" si="78"/>
        <v>0</v>
      </c>
      <c r="V162" s="79">
        <f t="shared" si="78"/>
        <v>0</v>
      </c>
      <c r="W162" s="79">
        <f t="shared" si="78"/>
        <v>0</v>
      </c>
      <c r="X162" s="79">
        <f t="shared" si="78"/>
        <v>0</v>
      </c>
      <c r="Y162" s="79">
        <f t="shared" si="78"/>
        <v>0</v>
      </c>
      <c r="Z162" s="79">
        <f t="shared" si="78"/>
        <v>0</v>
      </c>
      <c r="AA162" s="79">
        <f t="shared" si="78"/>
        <v>0</v>
      </c>
    </row>
    <row r="163" spans="1:27">
      <c r="A163" s="77"/>
    </row>
    <row r="164" spans="1:27" ht="43.15">
      <c r="A164" s="204" t="s">
        <v>609</v>
      </c>
      <c r="B164" s="74" t="s">
        <v>610</v>
      </c>
    </row>
    <row r="165" spans="1:27">
      <c r="A165" s="77">
        <f t="shared" ref="A165:A174" si="79">A32</f>
        <v>1</v>
      </c>
      <c r="B165" s="72" t="str">
        <f t="shared" si="67"/>
        <v>Year 1</v>
      </c>
      <c r="C165" s="79">
        <f t="shared" ref="C165:R174" si="80">C$45*C153</f>
        <v>8668.125</v>
      </c>
      <c r="D165" s="79">
        <f t="shared" si="80"/>
        <v>82410</v>
      </c>
      <c r="E165" s="79">
        <f t="shared" si="80"/>
        <v>0</v>
      </c>
      <c r="F165" s="79">
        <f t="shared" si="80"/>
        <v>0</v>
      </c>
      <c r="G165" s="79">
        <f t="shared" si="80"/>
        <v>0</v>
      </c>
      <c r="H165" s="79">
        <f t="shared" si="80"/>
        <v>0</v>
      </c>
      <c r="I165" s="79">
        <f t="shared" si="80"/>
        <v>0</v>
      </c>
      <c r="J165" s="79">
        <f t="shared" si="80"/>
        <v>0</v>
      </c>
      <c r="K165" s="79">
        <f t="shared" si="80"/>
        <v>0</v>
      </c>
      <c r="L165" s="79">
        <f t="shared" si="80"/>
        <v>0</v>
      </c>
      <c r="M165" s="79">
        <f t="shared" si="80"/>
        <v>0</v>
      </c>
      <c r="N165" s="79">
        <f t="shared" si="80"/>
        <v>0</v>
      </c>
      <c r="O165" s="79">
        <f t="shared" si="80"/>
        <v>0</v>
      </c>
      <c r="P165" s="79">
        <f t="shared" si="80"/>
        <v>0</v>
      </c>
      <c r="Q165" s="79">
        <f t="shared" si="80"/>
        <v>0</v>
      </c>
      <c r="R165" s="79">
        <f t="shared" si="80"/>
        <v>0</v>
      </c>
      <c r="S165" s="79">
        <f t="shared" ref="D165:AA174" si="81">S$45*S153</f>
        <v>0</v>
      </c>
      <c r="T165" s="79">
        <f t="shared" si="81"/>
        <v>0</v>
      </c>
      <c r="U165" s="79">
        <f t="shared" si="81"/>
        <v>0</v>
      </c>
      <c r="V165" s="79">
        <f t="shared" si="81"/>
        <v>0</v>
      </c>
      <c r="W165" s="79">
        <f t="shared" si="81"/>
        <v>0</v>
      </c>
      <c r="X165" s="79">
        <f t="shared" si="81"/>
        <v>0</v>
      </c>
      <c r="Y165" s="79">
        <f t="shared" si="81"/>
        <v>0</v>
      </c>
      <c r="Z165" s="79">
        <f t="shared" si="81"/>
        <v>0</v>
      </c>
      <c r="AA165" s="79">
        <f t="shared" si="81"/>
        <v>0</v>
      </c>
    </row>
    <row r="166" spans="1:27">
      <c r="A166" s="77">
        <f t="shared" si="79"/>
        <v>2</v>
      </c>
      <c r="B166" s="72" t="str">
        <f t="shared" si="67"/>
        <v>Year 2</v>
      </c>
      <c r="C166" s="79">
        <f t="shared" si="80"/>
        <v>9968.3437499999982</v>
      </c>
      <c r="D166" s="79">
        <f t="shared" si="81"/>
        <v>84470.25</v>
      </c>
      <c r="E166" s="79">
        <f t="shared" si="81"/>
        <v>0</v>
      </c>
      <c r="F166" s="79">
        <f t="shared" si="81"/>
        <v>0</v>
      </c>
      <c r="G166" s="79">
        <f t="shared" si="81"/>
        <v>0</v>
      </c>
      <c r="H166" s="79">
        <f t="shared" si="81"/>
        <v>0</v>
      </c>
      <c r="I166" s="79">
        <f t="shared" si="81"/>
        <v>0</v>
      </c>
      <c r="J166" s="79">
        <f t="shared" si="81"/>
        <v>0</v>
      </c>
      <c r="K166" s="79">
        <f t="shared" si="81"/>
        <v>0</v>
      </c>
      <c r="L166" s="79">
        <f t="shared" si="81"/>
        <v>0</v>
      </c>
      <c r="M166" s="79">
        <f t="shared" si="81"/>
        <v>0</v>
      </c>
      <c r="N166" s="79">
        <f t="shared" si="81"/>
        <v>0</v>
      </c>
      <c r="O166" s="79">
        <f t="shared" si="81"/>
        <v>0</v>
      </c>
      <c r="P166" s="79">
        <f t="shared" si="81"/>
        <v>0</v>
      </c>
      <c r="Q166" s="79">
        <f t="shared" si="81"/>
        <v>0</v>
      </c>
      <c r="R166" s="79">
        <f t="shared" si="81"/>
        <v>0</v>
      </c>
      <c r="S166" s="79">
        <f t="shared" si="81"/>
        <v>0</v>
      </c>
      <c r="T166" s="79">
        <f t="shared" si="81"/>
        <v>0</v>
      </c>
      <c r="U166" s="79">
        <f t="shared" si="81"/>
        <v>0</v>
      </c>
      <c r="V166" s="79">
        <f t="shared" si="81"/>
        <v>0</v>
      </c>
      <c r="W166" s="79">
        <f t="shared" si="81"/>
        <v>0</v>
      </c>
      <c r="X166" s="79">
        <f t="shared" si="81"/>
        <v>0</v>
      </c>
      <c r="Y166" s="79">
        <f t="shared" si="81"/>
        <v>0</v>
      </c>
      <c r="Z166" s="79">
        <f t="shared" si="81"/>
        <v>0</v>
      </c>
      <c r="AA166" s="79">
        <f t="shared" si="81"/>
        <v>0</v>
      </c>
    </row>
    <row r="167" spans="1:27">
      <c r="A167" s="77">
        <f t="shared" si="79"/>
        <v>3</v>
      </c>
      <c r="B167" s="72" t="str">
        <f t="shared" si="67"/>
        <v>Year 3</v>
      </c>
      <c r="C167" s="79">
        <f t="shared" si="80"/>
        <v>11463.595312499996</v>
      </c>
      <c r="D167" s="79">
        <f t="shared" si="81"/>
        <v>86582.006249999977</v>
      </c>
      <c r="E167" s="79">
        <f t="shared" si="81"/>
        <v>0</v>
      </c>
      <c r="F167" s="79">
        <f t="shared" si="81"/>
        <v>0</v>
      </c>
      <c r="G167" s="79">
        <f t="shared" si="81"/>
        <v>0</v>
      </c>
      <c r="H167" s="79">
        <f t="shared" si="81"/>
        <v>0</v>
      </c>
      <c r="I167" s="79">
        <f t="shared" si="81"/>
        <v>0</v>
      </c>
      <c r="J167" s="79">
        <f t="shared" si="81"/>
        <v>0</v>
      </c>
      <c r="K167" s="79">
        <f t="shared" si="81"/>
        <v>0</v>
      </c>
      <c r="L167" s="79">
        <f t="shared" si="81"/>
        <v>0</v>
      </c>
      <c r="M167" s="79">
        <f t="shared" si="81"/>
        <v>0</v>
      </c>
      <c r="N167" s="79">
        <f t="shared" si="81"/>
        <v>0</v>
      </c>
      <c r="O167" s="79">
        <f t="shared" si="81"/>
        <v>0</v>
      </c>
      <c r="P167" s="79">
        <f t="shared" si="81"/>
        <v>0</v>
      </c>
      <c r="Q167" s="79">
        <f t="shared" si="81"/>
        <v>0</v>
      </c>
      <c r="R167" s="79">
        <f t="shared" si="81"/>
        <v>0</v>
      </c>
      <c r="S167" s="79">
        <f t="shared" si="81"/>
        <v>0</v>
      </c>
      <c r="T167" s="79">
        <f t="shared" si="81"/>
        <v>0</v>
      </c>
      <c r="U167" s="79">
        <f t="shared" si="81"/>
        <v>0</v>
      </c>
      <c r="V167" s="79">
        <f t="shared" si="81"/>
        <v>0</v>
      </c>
      <c r="W167" s="79">
        <f t="shared" si="81"/>
        <v>0</v>
      </c>
      <c r="X167" s="79">
        <f t="shared" si="81"/>
        <v>0</v>
      </c>
      <c r="Y167" s="79">
        <f t="shared" si="81"/>
        <v>0</v>
      </c>
      <c r="Z167" s="79">
        <f t="shared" si="81"/>
        <v>0</v>
      </c>
      <c r="AA167" s="79">
        <f t="shared" si="81"/>
        <v>0</v>
      </c>
    </row>
    <row r="168" spans="1:27">
      <c r="A168" s="77">
        <f t="shared" si="79"/>
        <v>4</v>
      </c>
      <c r="B168" s="72" t="str">
        <f t="shared" si="67"/>
        <v>Year 4</v>
      </c>
      <c r="C168" s="79">
        <f t="shared" si="80"/>
        <v>13183.134609374993</v>
      </c>
      <c r="D168" s="79">
        <f t="shared" si="81"/>
        <v>88746.556406249976</v>
      </c>
      <c r="E168" s="79">
        <f t="shared" si="81"/>
        <v>0</v>
      </c>
      <c r="F168" s="79">
        <f t="shared" si="81"/>
        <v>0</v>
      </c>
      <c r="G168" s="79">
        <f t="shared" si="81"/>
        <v>0</v>
      </c>
      <c r="H168" s="79">
        <f t="shared" si="81"/>
        <v>0</v>
      </c>
      <c r="I168" s="79">
        <f t="shared" si="81"/>
        <v>0</v>
      </c>
      <c r="J168" s="79">
        <f t="shared" si="81"/>
        <v>0</v>
      </c>
      <c r="K168" s="79">
        <f t="shared" si="81"/>
        <v>0</v>
      </c>
      <c r="L168" s="79">
        <f t="shared" si="81"/>
        <v>0</v>
      </c>
      <c r="M168" s="79">
        <f t="shared" si="81"/>
        <v>0</v>
      </c>
      <c r="N168" s="79">
        <f t="shared" si="81"/>
        <v>0</v>
      </c>
      <c r="O168" s="79">
        <f t="shared" si="81"/>
        <v>0</v>
      </c>
      <c r="P168" s="79">
        <f t="shared" si="81"/>
        <v>0</v>
      </c>
      <c r="Q168" s="79">
        <f t="shared" si="81"/>
        <v>0</v>
      </c>
      <c r="R168" s="79">
        <f t="shared" si="81"/>
        <v>0</v>
      </c>
      <c r="S168" s="79">
        <f t="shared" si="81"/>
        <v>0</v>
      </c>
      <c r="T168" s="79">
        <f t="shared" si="81"/>
        <v>0</v>
      </c>
      <c r="U168" s="79">
        <f t="shared" si="81"/>
        <v>0</v>
      </c>
      <c r="V168" s="79">
        <f t="shared" si="81"/>
        <v>0</v>
      </c>
      <c r="W168" s="79">
        <f t="shared" si="81"/>
        <v>0</v>
      </c>
      <c r="X168" s="79">
        <f t="shared" si="81"/>
        <v>0</v>
      </c>
      <c r="Y168" s="79">
        <f t="shared" si="81"/>
        <v>0</v>
      </c>
      <c r="Z168" s="79">
        <f t="shared" si="81"/>
        <v>0</v>
      </c>
      <c r="AA168" s="79">
        <f t="shared" si="81"/>
        <v>0</v>
      </c>
    </row>
    <row r="169" spans="1:27">
      <c r="A169" s="77">
        <f t="shared" si="79"/>
        <v>5</v>
      </c>
      <c r="B169" s="72" t="str">
        <f t="shared" si="67"/>
        <v>Year 5</v>
      </c>
      <c r="C169" s="79">
        <f t="shared" si="80"/>
        <v>15160.604800781244</v>
      </c>
      <c r="D169" s="79">
        <f t="shared" si="81"/>
        <v>90965.220316406223</v>
      </c>
      <c r="E169" s="79">
        <f t="shared" si="81"/>
        <v>0</v>
      </c>
      <c r="F169" s="79">
        <f t="shared" si="81"/>
        <v>0</v>
      </c>
      <c r="G169" s="79">
        <f t="shared" si="81"/>
        <v>0</v>
      </c>
      <c r="H169" s="79">
        <f t="shared" si="81"/>
        <v>0</v>
      </c>
      <c r="I169" s="79">
        <f t="shared" si="81"/>
        <v>0</v>
      </c>
      <c r="J169" s="79">
        <f t="shared" si="81"/>
        <v>0</v>
      </c>
      <c r="K169" s="79">
        <f t="shared" si="81"/>
        <v>0</v>
      </c>
      <c r="L169" s="79">
        <f t="shared" si="81"/>
        <v>0</v>
      </c>
      <c r="M169" s="79">
        <f t="shared" si="81"/>
        <v>0</v>
      </c>
      <c r="N169" s="79">
        <f t="shared" si="81"/>
        <v>0</v>
      </c>
      <c r="O169" s="79">
        <f t="shared" si="81"/>
        <v>0</v>
      </c>
      <c r="P169" s="79">
        <f t="shared" si="81"/>
        <v>0</v>
      </c>
      <c r="Q169" s="79">
        <f t="shared" si="81"/>
        <v>0</v>
      </c>
      <c r="R169" s="79">
        <f t="shared" si="81"/>
        <v>0</v>
      </c>
      <c r="S169" s="79">
        <f t="shared" si="81"/>
        <v>0</v>
      </c>
      <c r="T169" s="79">
        <f t="shared" si="81"/>
        <v>0</v>
      </c>
      <c r="U169" s="79">
        <f t="shared" si="81"/>
        <v>0</v>
      </c>
      <c r="V169" s="79">
        <f t="shared" si="81"/>
        <v>0</v>
      </c>
      <c r="W169" s="79">
        <f t="shared" si="81"/>
        <v>0</v>
      </c>
      <c r="X169" s="79">
        <f t="shared" si="81"/>
        <v>0</v>
      </c>
      <c r="Y169" s="79">
        <f t="shared" si="81"/>
        <v>0</v>
      </c>
      <c r="Z169" s="79">
        <f t="shared" si="81"/>
        <v>0</v>
      </c>
      <c r="AA169" s="79">
        <f t="shared" si="81"/>
        <v>0</v>
      </c>
    </row>
    <row r="170" spans="1:27">
      <c r="A170" s="77">
        <f t="shared" si="79"/>
        <v>6</v>
      </c>
      <c r="B170" s="72" t="str">
        <f t="shared" si="67"/>
        <v>Year 6</v>
      </c>
      <c r="C170" s="79">
        <f t="shared" si="80"/>
        <v>17434.695520898429</v>
      </c>
      <c r="D170" s="79">
        <f t="shared" si="81"/>
        <v>93239.350824316381</v>
      </c>
      <c r="E170" s="79">
        <f t="shared" si="81"/>
        <v>0</v>
      </c>
      <c r="F170" s="79">
        <f t="shared" si="81"/>
        <v>0</v>
      </c>
      <c r="G170" s="79">
        <f t="shared" si="81"/>
        <v>0</v>
      </c>
      <c r="H170" s="79">
        <f t="shared" si="81"/>
        <v>0</v>
      </c>
      <c r="I170" s="79">
        <f t="shared" si="81"/>
        <v>0</v>
      </c>
      <c r="J170" s="79">
        <f t="shared" si="81"/>
        <v>0</v>
      </c>
      <c r="K170" s="79">
        <f t="shared" si="81"/>
        <v>0</v>
      </c>
      <c r="L170" s="79">
        <f t="shared" si="81"/>
        <v>0</v>
      </c>
      <c r="M170" s="79">
        <f t="shared" si="81"/>
        <v>0</v>
      </c>
      <c r="N170" s="79">
        <f t="shared" si="81"/>
        <v>0</v>
      </c>
      <c r="O170" s="79">
        <f t="shared" si="81"/>
        <v>0</v>
      </c>
      <c r="P170" s="79">
        <f t="shared" si="81"/>
        <v>0</v>
      </c>
      <c r="Q170" s="79">
        <f t="shared" si="81"/>
        <v>0</v>
      </c>
      <c r="R170" s="79">
        <f t="shared" si="81"/>
        <v>0</v>
      </c>
      <c r="S170" s="79">
        <f t="shared" si="81"/>
        <v>0</v>
      </c>
      <c r="T170" s="79">
        <f t="shared" si="81"/>
        <v>0</v>
      </c>
      <c r="U170" s="79">
        <f t="shared" si="81"/>
        <v>0</v>
      </c>
      <c r="V170" s="79">
        <f t="shared" si="81"/>
        <v>0</v>
      </c>
      <c r="W170" s="79">
        <f t="shared" si="81"/>
        <v>0</v>
      </c>
      <c r="X170" s="79">
        <f t="shared" si="81"/>
        <v>0</v>
      </c>
      <c r="Y170" s="79">
        <f t="shared" si="81"/>
        <v>0</v>
      </c>
      <c r="Z170" s="79">
        <f t="shared" si="81"/>
        <v>0</v>
      </c>
      <c r="AA170" s="79">
        <f t="shared" si="81"/>
        <v>0</v>
      </c>
    </row>
    <row r="171" spans="1:27">
      <c r="A171" s="77">
        <f t="shared" si="79"/>
        <v>7</v>
      </c>
      <c r="B171" s="72" t="str">
        <f t="shared" si="67"/>
        <v>Year 7</v>
      </c>
      <c r="C171" s="79">
        <f t="shared" si="80"/>
        <v>20049.899849033191</v>
      </c>
      <c r="D171" s="79">
        <f t="shared" si="81"/>
        <v>95570.334594924279</v>
      </c>
      <c r="E171" s="79">
        <f t="shared" si="81"/>
        <v>0</v>
      </c>
      <c r="F171" s="79">
        <f t="shared" si="81"/>
        <v>0</v>
      </c>
      <c r="G171" s="79">
        <f t="shared" si="81"/>
        <v>0</v>
      </c>
      <c r="H171" s="79">
        <f t="shared" si="81"/>
        <v>0</v>
      </c>
      <c r="I171" s="79">
        <f t="shared" si="81"/>
        <v>0</v>
      </c>
      <c r="J171" s="79">
        <f t="shared" si="81"/>
        <v>0</v>
      </c>
      <c r="K171" s="79">
        <f t="shared" si="81"/>
        <v>0</v>
      </c>
      <c r="L171" s="79">
        <f t="shared" si="81"/>
        <v>0</v>
      </c>
      <c r="M171" s="79">
        <f t="shared" si="81"/>
        <v>0</v>
      </c>
      <c r="N171" s="79">
        <f t="shared" si="81"/>
        <v>0</v>
      </c>
      <c r="O171" s="79">
        <f t="shared" si="81"/>
        <v>0</v>
      </c>
      <c r="P171" s="79">
        <f t="shared" si="81"/>
        <v>0</v>
      </c>
      <c r="Q171" s="79">
        <f t="shared" si="81"/>
        <v>0</v>
      </c>
      <c r="R171" s="79">
        <f t="shared" si="81"/>
        <v>0</v>
      </c>
      <c r="S171" s="79">
        <f t="shared" si="81"/>
        <v>0</v>
      </c>
      <c r="T171" s="79">
        <f t="shared" si="81"/>
        <v>0</v>
      </c>
      <c r="U171" s="79">
        <f t="shared" si="81"/>
        <v>0</v>
      </c>
      <c r="V171" s="79">
        <f t="shared" si="81"/>
        <v>0</v>
      </c>
      <c r="W171" s="79">
        <f t="shared" si="81"/>
        <v>0</v>
      </c>
      <c r="X171" s="79">
        <f t="shared" si="81"/>
        <v>0</v>
      </c>
      <c r="Y171" s="79">
        <f t="shared" si="81"/>
        <v>0</v>
      </c>
      <c r="Z171" s="79">
        <f t="shared" si="81"/>
        <v>0</v>
      </c>
      <c r="AA171" s="79">
        <f t="shared" si="81"/>
        <v>0</v>
      </c>
    </row>
    <row r="172" spans="1:27">
      <c r="A172" s="77">
        <f t="shared" si="79"/>
        <v>8</v>
      </c>
      <c r="B172" s="72" t="str">
        <f t="shared" si="67"/>
        <v>Year 8</v>
      </c>
      <c r="C172" s="79">
        <f t="shared" si="80"/>
        <v>23057.384826388166</v>
      </c>
      <c r="D172" s="79">
        <f t="shared" si="81"/>
        <v>97959.592959797374</v>
      </c>
      <c r="E172" s="79">
        <f t="shared" si="81"/>
        <v>0</v>
      </c>
      <c r="F172" s="79">
        <f t="shared" si="81"/>
        <v>0</v>
      </c>
      <c r="G172" s="79">
        <f t="shared" si="81"/>
        <v>0</v>
      </c>
      <c r="H172" s="79">
        <f t="shared" si="81"/>
        <v>0</v>
      </c>
      <c r="I172" s="79">
        <f t="shared" si="81"/>
        <v>0</v>
      </c>
      <c r="J172" s="79">
        <f t="shared" si="81"/>
        <v>0</v>
      </c>
      <c r="K172" s="79">
        <f t="shared" si="81"/>
        <v>0</v>
      </c>
      <c r="L172" s="79">
        <f t="shared" si="81"/>
        <v>0</v>
      </c>
      <c r="M172" s="79">
        <f t="shared" si="81"/>
        <v>0</v>
      </c>
      <c r="N172" s="79">
        <f t="shared" si="81"/>
        <v>0</v>
      </c>
      <c r="O172" s="79">
        <f t="shared" si="81"/>
        <v>0</v>
      </c>
      <c r="P172" s="79">
        <f t="shared" si="81"/>
        <v>0</v>
      </c>
      <c r="Q172" s="79">
        <f t="shared" si="81"/>
        <v>0</v>
      </c>
      <c r="R172" s="79">
        <f t="shared" si="81"/>
        <v>0</v>
      </c>
      <c r="S172" s="79">
        <f t="shared" si="81"/>
        <v>0</v>
      </c>
      <c r="T172" s="79">
        <f t="shared" si="81"/>
        <v>0</v>
      </c>
      <c r="U172" s="79">
        <f t="shared" si="81"/>
        <v>0</v>
      </c>
      <c r="V172" s="79">
        <f t="shared" si="81"/>
        <v>0</v>
      </c>
      <c r="W172" s="79">
        <f t="shared" si="81"/>
        <v>0</v>
      </c>
      <c r="X172" s="79">
        <f t="shared" si="81"/>
        <v>0</v>
      </c>
      <c r="Y172" s="79">
        <f t="shared" si="81"/>
        <v>0</v>
      </c>
      <c r="Z172" s="79">
        <f t="shared" si="81"/>
        <v>0</v>
      </c>
      <c r="AA172" s="79">
        <f t="shared" si="81"/>
        <v>0</v>
      </c>
    </row>
    <row r="173" spans="1:27">
      <c r="A173" s="77">
        <f t="shared" si="79"/>
        <v>9</v>
      </c>
      <c r="B173" s="72" t="str">
        <f t="shared" si="67"/>
        <v>Year 9</v>
      </c>
      <c r="C173" s="79">
        <f t="shared" si="80"/>
        <v>26515.992550346389</v>
      </c>
      <c r="D173" s="79">
        <f t="shared" si="81"/>
        <v>100408.5827837923</v>
      </c>
      <c r="E173" s="79">
        <f t="shared" si="81"/>
        <v>0</v>
      </c>
      <c r="F173" s="79">
        <f t="shared" si="81"/>
        <v>0</v>
      </c>
      <c r="G173" s="79">
        <f t="shared" si="81"/>
        <v>0</v>
      </c>
      <c r="H173" s="79">
        <f t="shared" si="81"/>
        <v>0</v>
      </c>
      <c r="I173" s="79">
        <f t="shared" si="81"/>
        <v>0</v>
      </c>
      <c r="J173" s="79">
        <f t="shared" si="81"/>
        <v>0</v>
      </c>
      <c r="K173" s="79">
        <f t="shared" si="81"/>
        <v>0</v>
      </c>
      <c r="L173" s="79">
        <f t="shared" si="81"/>
        <v>0</v>
      </c>
      <c r="M173" s="79">
        <f t="shared" si="81"/>
        <v>0</v>
      </c>
      <c r="N173" s="79">
        <f t="shared" si="81"/>
        <v>0</v>
      </c>
      <c r="O173" s="79">
        <f t="shared" si="81"/>
        <v>0</v>
      </c>
      <c r="P173" s="79">
        <f t="shared" si="81"/>
        <v>0</v>
      </c>
      <c r="Q173" s="79">
        <f t="shared" si="81"/>
        <v>0</v>
      </c>
      <c r="R173" s="79">
        <f t="shared" si="81"/>
        <v>0</v>
      </c>
      <c r="S173" s="79">
        <f t="shared" si="81"/>
        <v>0</v>
      </c>
      <c r="T173" s="79">
        <f t="shared" si="81"/>
        <v>0</v>
      </c>
      <c r="U173" s="79">
        <f t="shared" si="81"/>
        <v>0</v>
      </c>
      <c r="V173" s="79">
        <f t="shared" si="81"/>
        <v>0</v>
      </c>
      <c r="W173" s="79">
        <f t="shared" si="81"/>
        <v>0</v>
      </c>
      <c r="X173" s="79">
        <f t="shared" si="81"/>
        <v>0</v>
      </c>
      <c r="Y173" s="79">
        <f t="shared" si="81"/>
        <v>0</v>
      </c>
      <c r="Z173" s="79">
        <f t="shared" si="81"/>
        <v>0</v>
      </c>
      <c r="AA173" s="79">
        <f t="shared" si="81"/>
        <v>0</v>
      </c>
    </row>
    <row r="174" spans="1:27">
      <c r="A174" s="77">
        <f t="shared" si="79"/>
        <v>10</v>
      </c>
      <c r="B174" s="72" t="str">
        <f t="shared" si="67"/>
        <v>Year 10</v>
      </c>
      <c r="C174" s="79">
        <f t="shared" si="80"/>
        <v>30493.391432898341</v>
      </c>
      <c r="D174" s="79">
        <f t="shared" si="81"/>
        <v>102918.79735338711</v>
      </c>
      <c r="E174" s="79">
        <f t="shared" si="81"/>
        <v>0</v>
      </c>
      <c r="F174" s="79">
        <f t="shared" si="81"/>
        <v>0</v>
      </c>
      <c r="G174" s="79">
        <f t="shared" si="81"/>
        <v>0</v>
      </c>
      <c r="H174" s="79">
        <f t="shared" si="81"/>
        <v>0</v>
      </c>
      <c r="I174" s="79">
        <f t="shared" si="81"/>
        <v>0</v>
      </c>
      <c r="J174" s="79">
        <f t="shared" si="81"/>
        <v>0</v>
      </c>
      <c r="K174" s="79">
        <f t="shared" si="81"/>
        <v>0</v>
      </c>
      <c r="L174" s="79">
        <f t="shared" si="81"/>
        <v>0</v>
      </c>
      <c r="M174" s="79">
        <f t="shared" si="81"/>
        <v>0</v>
      </c>
      <c r="N174" s="79">
        <f t="shared" si="81"/>
        <v>0</v>
      </c>
      <c r="O174" s="79">
        <f t="shared" si="81"/>
        <v>0</v>
      </c>
      <c r="P174" s="79">
        <f t="shared" si="81"/>
        <v>0</v>
      </c>
      <c r="Q174" s="79">
        <f t="shared" si="81"/>
        <v>0</v>
      </c>
      <c r="R174" s="79">
        <f t="shared" si="81"/>
        <v>0</v>
      </c>
      <c r="S174" s="79">
        <f t="shared" si="81"/>
        <v>0</v>
      </c>
      <c r="T174" s="79">
        <f t="shared" si="81"/>
        <v>0</v>
      </c>
      <c r="U174" s="79">
        <f t="shared" si="81"/>
        <v>0</v>
      </c>
      <c r="V174" s="79">
        <f t="shared" si="81"/>
        <v>0</v>
      </c>
      <c r="W174" s="79">
        <f t="shared" si="81"/>
        <v>0</v>
      </c>
      <c r="X174" s="79">
        <f t="shared" si="81"/>
        <v>0</v>
      </c>
      <c r="Y174" s="79">
        <f t="shared" si="81"/>
        <v>0</v>
      </c>
      <c r="Z174" s="79">
        <f t="shared" si="81"/>
        <v>0</v>
      </c>
      <c r="AA174" s="79">
        <f t="shared" si="81"/>
        <v>0</v>
      </c>
    </row>
    <row r="175" spans="1:27">
      <c r="A175" s="77"/>
    </row>
    <row r="176" spans="1:27" ht="43.15">
      <c r="A176" s="204" t="s">
        <v>611</v>
      </c>
      <c r="B176" s="74" t="s">
        <v>612</v>
      </c>
    </row>
    <row r="177" spans="1:27">
      <c r="A177" s="77">
        <f t="shared" ref="A177:A186" si="82">A32</f>
        <v>1</v>
      </c>
      <c r="B177" s="72" t="str">
        <f t="shared" si="67"/>
        <v>Year 1</v>
      </c>
      <c r="C177" s="79">
        <f t="shared" ref="C177:R186" si="83">C$59/100*C153</f>
        <v>215.625</v>
      </c>
      <c r="D177" s="79">
        <f t="shared" si="83"/>
        <v>2050</v>
      </c>
      <c r="E177" s="79">
        <f t="shared" si="83"/>
        <v>0</v>
      </c>
      <c r="F177" s="79">
        <f t="shared" si="83"/>
        <v>0</v>
      </c>
      <c r="G177" s="79">
        <f t="shared" si="83"/>
        <v>0</v>
      </c>
      <c r="H177" s="79">
        <f t="shared" si="83"/>
        <v>0</v>
      </c>
      <c r="I177" s="79">
        <f t="shared" si="83"/>
        <v>0</v>
      </c>
      <c r="J177" s="79">
        <f t="shared" si="83"/>
        <v>0</v>
      </c>
      <c r="K177" s="79">
        <f t="shared" si="83"/>
        <v>0</v>
      </c>
      <c r="L177" s="79">
        <f t="shared" si="83"/>
        <v>0</v>
      </c>
      <c r="M177" s="79">
        <f t="shared" si="83"/>
        <v>0</v>
      </c>
      <c r="N177" s="79">
        <f t="shared" si="83"/>
        <v>0</v>
      </c>
      <c r="O177" s="79">
        <f t="shared" si="83"/>
        <v>0</v>
      </c>
      <c r="P177" s="79">
        <f t="shared" si="83"/>
        <v>0</v>
      </c>
      <c r="Q177" s="79">
        <f t="shared" si="83"/>
        <v>0</v>
      </c>
      <c r="R177" s="79">
        <f t="shared" si="83"/>
        <v>0</v>
      </c>
      <c r="S177" s="79">
        <f t="shared" ref="D177:AA186" si="84">S$59/100*S153</f>
        <v>0</v>
      </c>
      <c r="T177" s="79">
        <f t="shared" si="84"/>
        <v>0</v>
      </c>
      <c r="U177" s="79">
        <f t="shared" si="84"/>
        <v>0</v>
      </c>
      <c r="V177" s="79">
        <f t="shared" si="84"/>
        <v>0</v>
      </c>
      <c r="W177" s="79">
        <f t="shared" si="84"/>
        <v>0</v>
      </c>
      <c r="X177" s="79">
        <f t="shared" si="84"/>
        <v>0</v>
      </c>
      <c r="Y177" s="79">
        <f t="shared" si="84"/>
        <v>0</v>
      </c>
      <c r="Z177" s="79">
        <f t="shared" si="84"/>
        <v>0</v>
      </c>
      <c r="AA177" s="79">
        <f t="shared" si="84"/>
        <v>0</v>
      </c>
    </row>
    <row r="178" spans="1:27">
      <c r="A178" s="77">
        <f t="shared" si="82"/>
        <v>2</v>
      </c>
      <c r="B178" s="72" t="str">
        <f t="shared" si="67"/>
        <v>Year 2</v>
      </c>
      <c r="C178" s="79">
        <f t="shared" si="83"/>
        <v>247.96874999999994</v>
      </c>
      <c r="D178" s="79">
        <f t="shared" si="84"/>
        <v>2101.25</v>
      </c>
      <c r="E178" s="79">
        <f t="shared" si="84"/>
        <v>0</v>
      </c>
      <c r="F178" s="79">
        <f t="shared" si="84"/>
        <v>0</v>
      </c>
      <c r="G178" s="79">
        <f t="shared" si="84"/>
        <v>0</v>
      </c>
      <c r="H178" s="79">
        <f t="shared" si="84"/>
        <v>0</v>
      </c>
      <c r="I178" s="79">
        <f t="shared" si="84"/>
        <v>0</v>
      </c>
      <c r="J178" s="79">
        <f t="shared" si="84"/>
        <v>0</v>
      </c>
      <c r="K178" s="79">
        <f t="shared" si="84"/>
        <v>0</v>
      </c>
      <c r="L178" s="79">
        <f t="shared" si="84"/>
        <v>0</v>
      </c>
      <c r="M178" s="79">
        <f t="shared" si="84"/>
        <v>0</v>
      </c>
      <c r="N178" s="79">
        <f t="shared" si="84"/>
        <v>0</v>
      </c>
      <c r="O178" s="79">
        <f t="shared" si="84"/>
        <v>0</v>
      </c>
      <c r="P178" s="79">
        <f t="shared" si="84"/>
        <v>0</v>
      </c>
      <c r="Q178" s="79">
        <f t="shared" si="84"/>
        <v>0</v>
      </c>
      <c r="R178" s="79">
        <f t="shared" si="84"/>
        <v>0</v>
      </c>
      <c r="S178" s="79">
        <f t="shared" si="84"/>
        <v>0</v>
      </c>
      <c r="T178" s="79">
        <f t="shared" si="84"/>
        <v>0</v>
      </c>
      <c r="U178" s="79">
        <f t="shared" si="84"/>
        <v>0</v>
      </c>
      <c r="V178" s="79">
        <f t="shared" si="84"/>
        <v>0</v>
      </c>
      <c r="W178" s="79">
        <f t="shared" si="84"/>
        <v>0</v>
      </c>
      <c r="X178" s="79">
        <f t="shared" si="84"/>
        <v>0</v>
      </c>
      <c r="Y178" s="79">
        <f t="shared" si="84"/>
        <v>0</v>
      </c>
      <c r="Z178" s="79">
        <f t="shared" si="84"/>
        <v>0</v>
      </c>
      <c r="AA178" s="79">
        <f t="shared" si="84"/>
        <v>0</v>
      </c>
    </row>
    <row r="179" spans="1:27">
      <c r="A179" s="77">
        <f t="shared" si="82"/>
        <v>3</v>
      </c>
      <c r="B179" s="72" t="str">
        <f t="shared" si="67"/>
        <v>Year 3</v>
      </c>
      <c r="C179" s="79">
        <f t="shared" si="83"/>
        <v>285.16406249999989</v>
      </c>
      <c r="D179" s="79">
        <f t="shared" si="84"/>
        <v>2153.7812499999995</v>
      </c>
      <c r="E179" s="79">
        <f t="shared" si="84"/>
        <v>0</v>
      </c>
      <c r="F179" s="79">
        <f t="shared" si="84"/>
        <v>0</v>
      </c>
      <c r="G179" s="79">
        <f t="shared" si="84"/>
        <v>0</v>
      </c>
      <c r="H179" s="79">
        <f t="shared" si="84"/>
        <v>0</v>
      </c>
      <c r="I179" s="79">
        <f t="shared" si="84"/>
        <v>0</v>
      </c>
      <c r="J179" s="79">
        <f t="shared" si="84"/>
        <v>0</v>
      </c>
      <c r="K179" s="79">
        <f t="shared" si="84"/>
        <v>0</v>
      </c>
      <c r="L179" s="79">
        <f t="shared" si="84"/>
        <v>0</v>
      </c>
      <c r="M179" s="79">
        <f t="shared" si="84"/>
        <v>0</v>
      </c>
      <c r="N179" s="79">
        <f t="shared" si="84"/>
        <v>0</v>
      </c>
      <c r="O179" s="79">
        <f t="shared" si="84"/>
        <v>0</v>
      </c>
      <c r="P179" s="79">
        <f t="shared" si="84"/>
        <v>0</v>
      </c>
      <c r="Q179" s="79">
        <f t="shared" si="84"/>
        <v>0</v>
      </c>
      <c r="R179" s="79">
        <f t="shared" si="84"/>
        <v>0</v>
      </c>
      <c r="S179" s="79">
        <f t="shared" si="84"/>
        <v>0</v>
      </c>
      <c r="T179" s="79">
        <f t="shared" si="84"/>
        <v>0</v>
      </c>
      <c r="U179" s="79">
        <f t="shared" si="84"/>
        <v>0</v>
      </c>
      <c r="V179" s="79">
        <f t="shared" si="84"/>
        <v>0</v>
      </c>
      <c r="W179" s="79">
        <f t="shared" si="84"/>
        <v>0</v>
      </c>
      <c r="X179" s="79">
        <f t="shared" si="84"/>
        <v>0</v>
      </c>
      <c r="Y179" s="79">
        <f t="shared" si="84"/>
        <v>0</v>
      </c>
      <c r="Z179" s="79">
        <f t="shared" si="84"/>
        <v>0</v>
      </c>
      <c r="AA179" s="79">
        <f t="shared" si="84"/>
        <v>0</v>
      </c>
    </row>
    <row r="180" spans="1:27">
      <c r="A180" s="77">
        <f t="shared" si="82"/>
        <v>4</v>
      </c>
      <c r="B180" s="72" t="str">
        <f t="shared" si="67"/>
        <v>Year 4</v>
      </c>
      <c r="C180" s="79">
        <f t="shared" si="83"/>
        <v>327.93867187499984</v>
      </c>
      <c r="D180" s="79">
        <f t="shared" si="84"/>
        <v>2207.6257812499994</v>
      </c>
      <c r="E180" s="79">
        <f t="shared" si="84"/>
        <v>0</v>
      </c>
      <c r="F180" s="79">
        <f t="shared" si="84"/>
        <v>0</v>
      </c>
      <c r="G180" s="79">
        <f t="shared" si="84"/>
        <v>0</v>
      </c>
      <c r="H180" s="79">
        <f t="shared" si="84"/>
        <v>0</v>
      </c>
      <c r="I180" s="79">
        <f t="shared" si="84"/>
        <v>0</v>
      </c>
      <c r="J180" s="79">
        <f t="shared" si="84"/>
        <v>0</v>
      </c>
      <c r="K180" s="79">
        <f t="shared" si="84"/>
        <v>0</v>
      </c>
      <c r="L180" s="79">
        <f t="shared" si="84"/>
        <v>0</v>
      </c>
      <c r="M180" s="79">
        <f t="shared" si="84"/>
        <v>0</v>
      </c>
      <c r="N180" s="79">
        <f t="shared" si="84"/>
        <v>0</v>
      </c>
      <c r="O180" s="79">
        <f t="shared" si="84"/>
        <v>0</v>
      </c>
      <c r="P180" s="79">
        <f t="shared" si="84"/>
        <v>0</v>
      </c>
      <c r="Q180" s="79">
        <f t="shared" si="84"/>
        <v>0</v>
      </c>
      <c r="R180" s="79">
        <f t="shared" si="84"/>
        <v>0</v>
      </c>
      <c r="S180" s="79">
        <f t="shared" si="84"/>
        <v>0</v>
      </c>
      <c r="T180" s="79">
        <f t="shared" si="84"/>
        <v>0</v>
      </c>
      <c r="U180" s="79">
        <f t="shared" si="84"/>
        <v>0</v>
      </c>
      <c r="V180" s="79">
        <f t="shared" si="84"/>
        <v>0</v>
      </c>
      <c r="W180" s="79">
        <f t="shared" si="84"/>
        <v>0</v>
      </c>
      <c r="X180" s="79">
        <f t="shared" si="84"/>
        <v>0</v>
      </c>
      <c r="Y180" s="79">
        <f t="shared" si="84"/>
        <v>0</v>
      </c>
      <c r="Z180" s="79">
        <f t="shared" si="84"/>
        <v>0</v>
      </c>
      <c r="AA180" s="79">
        <f t="shared" si="84"/>
        <v>0</v>
      </c>
    </row>
    <row r="181" spans="1:27">
      <c r="A181" s="77">
        <f t="shared" si="82"/>
        <v>5</v>
      </c>
      <c r="B181" s="72" t="str">
        <f t="shared" si="67"/>
        <v>Year 5</v>
      </c>
      <c r="C181" s="79">
        <f t="shared" si="83"/>
        <v>377.12947265624985</v>
      </c>
      <c r="D181" s="79">
        <f t="shared" si="84"/>
        <v>2262.8164257812496</v>
      </c>
      <c r="E181" s="79">
        <f t="shared" si="84"/>
        <v>0</v>
      </c>
      <c r="F181" s="79">
        <f t="shared" si="84"/>
        <v>0</v>
      </c>
      <c r="G181" s="79">
        <f t="shared" si="84"/>
        <v>0</v>
      </c>
      <c r="H181" s="79">
        <f t="shared" si="84"/>
        <v>0</v>
      </c>
      <c r="I181" s="79">
        <f t="shared" si="84"/>
        <v>0</v>
      </c>
      <c r="J181" s="79">
        <f t="shared" si="84"/>
        <v>0</v>
      </c>
      <c r="K181" s="79">
        <f t="shared" si="84"/>
        <v>0</v>
      </c>
      <c r="L181" s="79">
        <f t="shared" si="84"/>
        <v>0</v>
      </c>
      <c r="M181" s="79">
        <f t="shared" si="84"/>
        <v>0</v>
      </c>
      <c r="N181" s="79">
        <f t="shared" si="84"/>
        <v>0</v>
      </c>
      <c r="O181" s="79">
        <f t="shared" si="84"/>
        <v>0</v>
      </c>
      <c r="P181" s="79">
        <f t="shared" si="84"/>
        <v>0</v>
      </c>
      <c r="Q181" s="79">
        <f t="shared" si="84"/>
        <v>0</v>
      </c>
      <c r="R181" s="79">
        <f t="shared" si="84"/>
        <v>0</v>
      </c>
      <c r="S181" s="79">
        <f t="shared" si="84"/>
        <v>0</v>
      </c>
      <c r="T181" s="79">
        <f t="shared" si="84"/>
        <v>0</v>
      </c>
      <c r="U181" s="79">
        <f t="shared" si="84"/>
        <v>0</v>
      </c>
      <c r="V181" s="79">
        <f t="shared" si="84"/>
        <v>0</v>
      </c>
      <c r="W181" s="79">
        <f t="shared" si="84"/>
        <v>0</v>
      </c>
      <c r="X181" s="79">
        <f t="shared" si="84"/>
        <v>0</v>
      </c>
      <c r="Y181" s="79">
        <f t="shared" si="84"/>
        <v>0</v>
      </c>
      <c r="Z181" s="79">
        <f t="shared" si="84"/>
        <v>0</v>
      </c>
      <c r="AA181" s="79">
        <f t="shared" si="84"/>
        <v>0</v>
      </c>
    </row>
    <row r="182" spans="1:27">
      <c r="A182" s="77">
        <f t="shared" si="82"/>
        <v>6</v>
      </c>
      <c r="B182" s="72" t="str">
        <f t="shared" si="67"/>
        <v>Year 6</v>
      </c>
      <c r="C182" s="79">
        <f t="shared" si="83"/>
        <v>433.69889355468723</v>
      </c>
      <c r="D182" s="79">
        <f t="shared" si="84"/>
        <v>2319.3868364257805</v>
      </c>
      <c r="E182" s="79">
        <f t="shared" si="84"/>
        <v>0</v>
      </c>
      <c r="F182" s="79">
        <f t="shared" si="84"/>
        <v>0</v>
      </c>
      <c r="G182" s="79">
        <f t="shared" si="84"/>
        <v>0</v>
      </c>
      <c r="H182" s="79">
        <f t="shared" si="84"/>
        <v>0</v>
      </c>
      <c r="I182" s="79">
        <f t="shared" si="84"/>
        <v>0</v>
      </c>
      <c r="J182" s="79">
        <f t="shared" si="84"/>
        <v>0</v>
      </c>
      <c r="K182" s="79">
        <f t="shared" si="84"/>
        <v>0</v>
      </c>
      <c r="L182" s="79">
        <f t="shared" si="84"/>
        <v>0</v>
      </c>
      <c r="M182" s="79">
        <f t="shared" si="84"/>
        <v>0</v>
      </c>
      <c r="N182" s="79">
        <f t="shared" si="84"/>
        <v>0</v>
      </c>
      <c r="O182" s="79">
        <f t="shared" si="84"/>
        <v>0</v>
      </c>
      <c r="P182" s="79">
        <f t="shared" si="84"/>
        <v>0</v>
      </c>
      <c r="Q182" s="79">
        <f t="shared" si="84"/>
        <v>0</v>
      </c>
      <c r="R182" s="79">
        <f t="shared" si="84"/>
        <v>0</v>
      </c>
      <c r="S182" s="79">
        <f t="shared" si="84"/>
        <v>0</v>
      </c>
      <c r="T182" s="79">
        <f t="shared" si="84"/>
        <v>0</v>
      </c>
      <c r="U182" s="79">
        <f t="shared" si="84"/>
        <v>0</v>
      </c>
      <c r="V182" s="79">
        <f t="shared" si="84"/>
        <v>0</v>
      </c>
      <c r="W182" s="79">
        <f t="shared" si="84"/>
        <v>0</v>
      </c>
      <c r="X182" s="79">
        <f t="shared" si="84"/>
        <v>0</v>
      </c>
      <c r="Y182" s="79">
        <f t="shared" si="84"/>
        <v>0</v>
      </c>
      <c r="Z182" s="79">
        <f t="shared" si="84"/>
        <v>0</v>
      </c>
      <c r="AA182" s="79">
        <f t="shared" si="84"/>
        <v>0</v>
      </c>
    </row>
    <row r="183" spans="1:27">
      <c r="A183" s="77">
        <f t="shared" si="82"/>
        <v>7</v>
      </c>
      <c r="B183" s="72" t="str">
        <f t="shared" si="67"/>
        <v>Year 7</v>
      </c>
      <c r="C183" s="79">
        <f t="shared" si="83"/>
        <v>498.7537275878903</v>
      </c>
      <c r="D183" s="79">
        <f t="shared" si="84"/>
        <v>2377.3715073364247</v>
      </c>
      <c r="E183" s="79">
        <f t="shared" si="84"/>
        <v>0</v>
      </c>
      <c r="F183" s="79">
        <f t="shared" si="84"/>
        <v>0</v>
      </c>
      <c r="G183" s="79">
        <f t="shared" si="84"/>
        <v>0</v>
      </c>
      <c r="H183" s="79">
        <f t="shared" si="84"/>
        <v>0</v>
      </c>
      <c r="I183" s="79">
        <f t="shared" si="84"/>
        <v>0</v>
      </c>
      <c r="J183" s="79">
        <f t="shared" si="84"/>
        <v>0</v>
      </c>
      <c r="K183" s="79">
        <f t="shared" si="84"/>
        <v>0</v>
      </c>
      <c r="L183" s="79">
        <f t="shared" si="84"/>
        <v>0</v>
      </c>
      <c r="M183" s="79">
        <f t="shared" si="84"/>
        <v>0</v>
      </c>
      <c r="N183" s="79">
        <f t="shared" si="84"/>
        <v>0</v>
      </c>
      <c r="O183" s="79">
        <f t="shared" si="84"/>
        <v>0</v>
      </c>
      <c r="P183" s="79">
        <f t="shared" si="84"/>
        <v>0</v>
      </c>
      <c r="Q183" s="79">
        <f t="shared" si="84"/>
        <v>0</v>
      </c>
      <c r="R183" s="79">
        <f t="shared" si="84"/>
        <v>0</v>
      </c>
      <c r="S183" s="79">
        <f t="shared" si="84"/>
        <v>0</v>
      </c>
      <c r="T183" s="79">
        <f t="shared" si="84"/>
        <v>0</v>
      </c>
      <c r="U183" s="79">
        <f t="shared" si="84"/>
        <v>0</v>
      </c>
      <c r="V183" s="79">
        <f t="shared" si="84"/>
        <v>0</v>
      </c>
      <c r="W183" s="79">
        <f t="shared" si="84"/>
        <v>0</v>
      </c>
      <c r="X183" s="79">
        <f t="shared" si="84"/>
        <v>0</v>
      </c>
      <c r="Y183" s="79">
        <f t="shared" si="84"/>
        <v>0</v>
      </c>
      <c r="Z183" s="79">
        <f t="shared" si="84"/>
        <v>0</v>
      </c>
      <c r="AA183" s="79">
        <f t="shared" si="84"/>
        <v>0</v>
      </c>
    </row>
    <row r="184" spans="1:27">
      <c r="A184" s="77">
        <f t="shared" si="82"/>
        <v>8</v>
      </c>
      <c r="B184" s="72" t="str">
        <f t="shared" si="67"/>
        <v>Year 8</v>
      </c>
      <c r="C184" s="79">
        <f t="shared" si="83"/>
        <v>573.56678672607381</v>
      </c>
      <c r="D184" s="79">
        <f t="shared" si="84"/>
        <v>2436.8057950198349</v>
      </c>
      <c r="E184" s="79">
        <f t="shared" si="84"/>
        <v>0</v>
      </c>
      <c r="F184" s="79">
        <f t="shared" si="84"/>
        <v>0</v>
      </c>
      <c r="G184" s="79">
        <f t="shared" si="84"/>
        <v>0</v>
      </c>
      <c r="H184" s="79">
        <f t="shared" si="84"/>
        <v>0</v>
      </c>
      <c r="I184" s="79">
        <f t="shared" si="84"/>
        <v>0</v>
      </c>
      <c r="J184" s="79">
        <f t="shared" si="84"/>
        <v>0</v>
      </c>
      <c r="K184" s="79">
        <f t="shared" si="84"/>
        <v>0</v>
      </c>
      <c r="L184" s="79">
        <f t="shared" si="84"/>
        <v>0</v>
      </c>
      <c r="M184" s="79">
        <f t="shared" si="84"/>
        <v>0</v>
      </c>
      <c r="N184" s="79">
        <f t="shared" si="84"/>
        <v>0</v>
      </c>
      <c r="O184" s="79">
        <f t="shared" si="84"/>
        <v>0</v>
      </c>
      <c r="P184" s="79">
        <f t="shared" si="84"/>
        <v>0</v>
      </c>
      <c r="Q184" s="79">
        <f t="shared" si="84"/>
        <v>0</v>
      </c>
      <c r="R184" s="79">
        <f t="shared" si="84"/>
        <v>0</v>
      </c>
      <c r="S184" s="79">
        <f t="shared" si="84"/>
        <v>0</v>
      </c>
      <c r="T184" s="79">
        <f t="shared" si="84"/>
        <v>0</v>
      </c>
      <c r="U184" s="79">
        <f t="shared" si="84"/>
        <v>0</v>
      </c>
      <c r="V184" s="79">
        <f t="shared" si="84"/>
        <v>0</v>
      </c>
      <c r="W184" s="79">
        <f t="shared" si="84"/>
        <v>0</v>
      </c>
      <c r="X184" s="79">
        <f t="shared" si="84"/>
        <v>0</v>
      </c>
      <c r="Y184" s="79">
        <f t="shared" si="84"/>
        <v>0</v>
      </c>
      <c r="Z184" s="79">
        <f t="shared" si="84"/>
        <v>0</v>
      </c>
      <c r="AA184" s="79">
        <f t="shared" si="84"/>
        <v>0</v>
      </c>
    </row>
    <row r="185" spans="1:27">
      <c r="A185" s="77">
        <f t="shared" si="82"/>
        <v>9</v>
      </c>
      <c r="B185" s="72" t="str">
        <f t="shared" si="67"/>
        <v>Year 9</v>
      </c>
      <c r="C185" s="79">
        <f t="shared" si="83"/>
        <v>659.60180473498474</v>
      </c>
      <c r="D185" s="79">
        <f t="shared" si="84"/>
        <v>2497.7259398953311</v>
      </c>
      <c r="E185" s="79">
        <f t="shared" si="84"/>
        <v>0</v>
      </c>
      <c r="F185" s="79">
        <f t="shared" si="84"/>
        <v>0</v>
      </c>
      <c r="G185" s="79">
        <f t="shared" si="84"/>
        <v>0</v>
      </c>
      <c r="H185" s="79">
        <f t="shared" si="84"/>
        <v>0</v>
      </c>
      <c r="I185" s="79">
        <f t="shared" si="84"/>
        <v>0</v>
      </c>
      <c r="J185" s="79">
        <f t="shared" si="84"/>
        <v>0</v>
      </c>
      <c r="K185" s="79">
        <f t="shared" si="84"/>
        <v>0</v>
      </c>
      <c r="L185" s="79">
        <f t="shared" si="84"/>
        <v>0</v>
      </c>
      <c r="M185" s="79">
        <f t="shared" si="84"/>
        <v>0</v>
      </c>
      <c r="N185" s="79">
        <f t="shared" si="84"/>
        <v>0</v>
      </c>
      <c r="O185" s="79">
        <f t="shared" si="84"/>
        <v>0</v>
      </c>
      <c r="P185" s="79">
        <f t="shared" si="84"/>
        <v>0</v>
      </c>
      <c r="Q185" s="79">
        <f t="shared" si="84"/>
        <v>0</v>
      </c>
      <c r="R185" s="79">
        <f t="shared" si="84"/>
        <v>0</v>
      </c>
      <c r="S185" s="79">
        <f t="shared" si="84"/>
        <v>0</v>
      </c>
      <c r="T185" s="79">
        <f t="shared" si="84"/>
        <v>0</v>
      </c>
      <c r="U185" s="79">
        <f t="shared" si="84"/>
        <v>0</v>
      </c>
      <c r="V185" s="79">
        <f t="shared" si="84"/>
        <v>0</v>
      </c>
      <c r="W185" s="79">
        <f t="shared" si="84"/>
        <v>0</v>
      </c>
      <c r="X185" s="79">
        <f t="shared" si="84"/>
        <v>0</v>
      </c>
      <c r="Y185" s="79">
        <f t="shared" si="84"/>
        <v>0</v>
      </c>
      <c r="Z185" s="79">
        <f t="shared" si="84"/>
        <v>0</v>
      </c>
      <c r="AA185" s="79">
        <f t="shared" si="84"/>
        <v>0</v>
      </c>
    </row>
    <row r="186" spans="1:27">
      <c r="A186" s="77">
        <f t="shared" si="82"/>
        <v>10</v>
      </c>
      <c r="B186" s="72" t="str">
        <f t="shared" si="67"/>
        <v>Year 10</v>
      </c>
      <c r="C186" s="79">
        <f t="shared" si="83"/>
        <v>758.54207544523229</v>
      </c>
      <c r="D186" s="79">
        <f t="shared" si="84"/>
        <v>2560.1690883927145</v>
      </c>
      <c r="E186" s="79">
        <f t="shared" si="84"/>
        <v>0</v>
      </c>
      <c r="F186" s="79">
        <f t="shared" si="84"/>
        <v>0</v>
      </c>
      <c r="G186" s="79">
        <f t="shared" si="84"/>
        <v>0</v>
      </c>
      <c r="H186" s="79">
        <f t="shared" si="84"/>
        <v>0</v>
      </c>
      <c r="I186" s="79">
        <f t="shared" si="84"/>
        <v>0</v>
      </c>
      <c r="J186" s="79">
        <f t="shared" si="84"/>
        <v>0</v>
      </c>
      <c r="K186" s="79">
        <f t="shared" si="84"/>
        <v>0</v>
      </c>
      <c r="L186" s="79">
        <f t="shared" si="84"/>
        <v>0</v>
      </c>
      <c r="M186" s="79">
        <f t="shared" si="84"/>
        <v>0</v>
      </c>
      <c r="N186" s="79">
        <f t="shared" si="84"/>
        <v>0</v>
      </c>
      <c r="O186" s="79">
        <f t="shared" si="84"/>
        <v>0</v>
      </c>
      <c r="P186" s="79">
        <f t="shared" si="84"/>
        <v>0</v>
      </c>
      <c r="Q186" s="79">
        <f t="shared" si="84"/>
        <v>0</v>
      </c>
      <c r="R186" s="79">
        <f t="shared" si="84"/>
        <v>0</v>
      </c>
      <c r="S186" s="79">
        <f t="shared" si="84"/>
        <v>0</v>
      </c>
      <c r="T186" s="79">
        <f t="shared" si="84"/>
        <v>0</v>
      </c>
      <c r="U186" s="79">
        <f t="shared" si="84"/>
        <v>0</v>
      </c>
      <c r="V186" s="79">
        <f t="shared" si="84"/>
        <v>0</v>
      </c>
      <c r="W186" s="79">
        <f t="shared" si="84"/>
        <v>0</v>
      </c>
      <c r="X186" s="79">
        <f t="shared" si="84"/>
        <v>0</v>
      </c>
      <c r="Y186" s="79">
        <f t="shared" si="84"/>
        <v>0</v>
      </c>
      <c r="Z186" s="79">
        <f t="shared" si="84"/>
        <v>0</v>
      </c>
      <c r="AA186" s="79">
        <f t="shared" si="84"/>
        <v>0</v>
      </c>
    </row>
    <row r="187" spans="1:27">
      <c r="A187" s="77"/>
      <c r="C187" s="199" t="s">
        <v>613</v>
      </c>
    </row>
    <row r="188" spans="1:27" ht="144">
      <c r="A188" s="204" t="s">
        <v>614</v>
      </c>
      <c r="B188" s="201" t="s">
        <v>615</v>
      </c>
      <c r="C188" s="74" t="str">
        <f t="shared" ref="C188:AA188" si="85">C$2&amp;": "&amp;$A$151</f>
        <v>Patent 1: Business-area profits without the patent technology</v>
      </c>
      <c r="D188" s="74" t="str">
        <f t="shared" si="85"/>
        <v>Patent 2: Business-area profits without the patent technology</v>
      </c>
      <c r="E188" s="74" t="str">
        <f t="shared" si="85"/>
        <v>Patent 3: Business-area profits without the patent technology</v>
      </c>
      <c r="F188" s="74" t="str">
        <f t="shared" si="85"/>
        <v>Patent 4: Business-area profits without the patent technology</v>
      </c>
      <c r="G188" s="74" t="str">
        <f t="shared" si="85"/>
        <v>Patent 5: Business-area profits without the patent technology</v>
      </c>
      <c r="H188" s="74" t="str">
        <f t="shared" si="85"/>
        <v>Patent 6: Business-area profits without the patent technology</v>
      </c>
      <c r="I188" s="74" t="str">
        <f t="shared" si="85"/>
        <v>Patent 7: Business-area profits without the patent technology</v>
      </c>
      <c r="J188" s="74" t="str">
        <f t="shared" si="85"/>
        <v>Patent 8: Business-area profits without the patent technology</v>
      </c>
      <c r="K188" s="74" t="str">
        <f t="shared" si="85"/>
        <v>Patent 9: Business-area profits without the patent technology</v>
      </c>
      <c r="L188" s="74" t="str">
        <f t="shared" si="85"/>
        <v>Patent 10: Business-area profits without the patent technology</v>
      </c>
      <c r="M188" s="74" t="str">
        <f t="shared" si="85"/>
        <v>Patent 11: Business-area profits without the patent technology</v>
      </c>
      <c r="N188" s="74" t="str">
        <f t="shared" si="85"/>
        <v>Patent 12: Business-area profits without the patent technology</v>
      </c>
      <c r="O188" s="74" t="str">
        <f t="shared" si="85"/>
        <v>Patent 13: Business-area profits without the patent technology</v>
      </c>
      <c r="P188" s="74" t="str">
        <f t="shared" si="85"/>
        <v>Patent 14: Business-area profits without the patent technology</v>
      </c>
      <c r="Q188" s="74" t="str">
        <f t="shared" si="85"/>
        <v>Patent 15: Business-area profits without the patent technology</v>
      </c>
      <c r="R188" s="74" t="str">
        <f t="shared" si="85"/>
        <v>Patent 16: Business-area profits without the patent technology</v>
      </c>
      <c r="S188" s="74" t="str">
        <f t="shared" si="85"/>
        <v>Patent 17: Business-area profits without the patent technology</v>
      </c>
      <c r="T188" s="74" t="str">
        <f t="shared" si="85"/>
        <v>Patent 18: Business-area profits without the patent technology</v>
      </c>
      <c r="U188" s="74" t="str">
        <f t="shared" si="85"/>
        <v>Patent 19: Business-area profits without the patent technology</v>
      </c>
      <c r="V188" s="74" t="str">
        <f t="shared" si="85"/>
        <v>Patent 20: Business-area profits without the patent technology</v>
      </c>
      <c r="W188" s="74" t="str">
        <f t="shared" si="85"/>
        <v>Patent 21: Business-area profits without the patent technology</v>
      </c>
      <c r="X188" s="74" t="str">
        <f t="shared" si="85"/>
        <v>Patent 22: Business-area profits without the patent technology</v>
      </c>
      <c r="Y188" s="74" t="str">
        <f t="shared" si="85"/>
        <v>Patent 23: Business-area profits without the patent technology</v>
      </c>
      <c r="Z188" s="74" t="str">
        <f t="shared" si="85"/>
        <v>Patent 24: Business-area profits without the patent technology</v>
      </c>
      <c r="AA188" s="74" t="str">
        <f t="shared" si="85"/>
        <v>Patent 25: Business-area profits without the patent technology</v>
      </c>
    </row>
    <row r="189" spans="1:27">
      <c r="A189" s="77">
        <f t="shared" ref="A189:A198" si="86">A32</f>
        <v>1</v>
      </c>
      <c r="B189" s="72" t="str">
        <f t="shared" si="67"/>
        <v>Year 1</v>
      </c>
      <c r="C189" s="79">
        <f t="shared" ref="C189:AA189" si="87">IFERROR(IF($A32&lt;=C$3+C$5,(C153-C165-C177),IF($A32&lt;C$3+C$5+1,(1-($A32-C$3-C$5))*(C153-C165-C177),0)),0)</f>
        <v>1983.75</v>
      </c>
      <c r="D189" s="79">
        <f t="shared" si="87"/>
        <v>18860</v>
      </c>
      <c r="E189" s="79">
        <f t="shared" si="87"/>
        <v>0</v>
      </c>
      <c r="F189" s="79">
        <f t="shared" si="87"/>
        <v>0</v>
      </c>
      <c r="G189" s="79">
        <f t="shared" si="87"/>
        <v>0</v>
      </c>
      <c r="H189" s="79">
        <f t="shared" si="87"/>
        <v>0</v>
      </c>
      <c r="I189" s="79">
        <f t="shared" si="87"/>
        <v>0</v>
      </c>
      <c r="J189" s="79">
        <f t="shared" si="87"/>
        <v>0</v>
      </c>
      <c r="K189" s="79">
        <f t="shared" si="87"/>
        <v>0</v>
      </c>
      <c r="L189" s="79">
        <f t="shared" si="87"/>
        <v>0</v>
      </c>
      <c r="M189" s="79">
        <f t="shared" si="87"/>
        <v>0</v>
      </c>
      <c r="N189" s="79">
        <f t="shared" si="87"/>
        <v>0</v>
      </c>
      <c r="O189" s="79">
        <f t="shared" si="87"/>
        <v>0</v>
      </c>
      <c r="P189" s="79">
        <f t="shared" si="87"/>
        <v>0</v>
      </c>
      <c r="Q189" s="79">
        <f t="shared" si="87"/>
        <v>0</v>
      </c>
      <c r="R189" s="79">
        <f t="shared" si="87"/>
        <v>0</v>
      </c>
      <c r="S189" s="79">
        <f t="shared" si="87"/>
        <v>0</v>
      </c>
      <c r="T189" s="79">
        <f t="shared" si="87"/>
        <v>0</v>
      </c>
      <c r="U189" s="79">
        <f t="shared" si="87"/>
        <v>0</v>
      </c>
      <c r="V189" s="79">
        <f t="shared" si="87"/>
        <v>0</v>
      </c>
      <c r="W189" s="79">
        <f t="shared" si="87"/>
        <v>0</v>
      </c>
      <c r="X189" s="79">
        <f t="shared" si="87"/>
        <v>0</v>
      </c>
      <c r="Y189" s="79">
        <f t="shared" si="87"/>
        <v>0</v>
      </c>
      <c r="Z189" s="79">
        <f t="shared" si="87"/>
        <v>0</v>
      </c>
      <c r="AA189" s="79">
        <f t="shared" si="87"/>
        <v>0</v>
      </c>
    </row>
    <row r="190" spans="1:27">
      <c r="A190" s="77">
        <f t="shared" si="86"/>
        <v>2</v>
      </c>
      <c r="B190" s="72" t="str">
        <f t="shared" si="67"/>
        <v>Year 2</v>
      </c>
      <c r="C190" s="79">
        <f t="shared" ref="C190:AA190" si="88">IFERROR(IF($A33&lt;=C$3+C$5,(C154-C166-C178),IF($A33&lt;C$3+C$5+1,(1-($A33-C$3-C$5))*(C154-C166-C178),0)),0)</f>
        <v>2281.3125</v>
      </c>
      <c r="D190" s="79">
        <f t="shared" si="88"/>
        <v>9665.75</v>
      </c>
      <c r="E190" s="79">
        <f t="shared" si="88"/>
        <v>0</v>
      </c>
      <c r="F190" s="79">
        <f t="shared" si="88"/>
        <v>0</v>
      </c>
      <c r="G190" s="79">
        <f t="shared" si="88"/>
        <v>0</v>
      </c>
      <c r="H190" s="79">
        <f t="shared" si="88"/>
        <v>0</v>
      </c>
      <c r="I190" s="79">
        <f t="shared" si="88"/>
        <v>0</v>
      </c>
      <c r="J190" s="79">
        <f t="shared" si="88"/>
        <v>0</v>
      </c>
      <c r="K190" s="79">
        <f t="shared" si="88"/>
        <v>0</v>
      </c>
      <c r="L190" s="79">
        <f t="shared" si="88"/>
        <v>0</v>
      </c>
      <c r="M190" s="79">
        <f t="shared" si="88"/>
        <v>0</v>
      </c>
      <c r="N190" s="79">
        <f t="shared" si="88"/>
        <v>0</v>
      </c>
      <c r="O190" s="79">
        <f t="shared" si="88"/>
        <v>0</v>
      </c>
      <c r="P190" s="79">
        <f t="shared" si="88"/>
        <v>0</v>
      </c>
      <c r="Q190" s="79">
        <f t="shared" si="88"/>
        <v>0</v>
      </c>
      <c r="R190" s="79">
        <f t="shared" si="88"/>
        <v>0</v>
      </c>
      <c r="S190" s="79">
        <f t="shared" si="88"/>
        <v>0</v>
      </c>
      <c r="T190" s="79">
        <f t="shared" si="88"/>
        <v>0</v>
      </c>
      <c r="U190" s="79">
        <f t="shared" si="88"/>
        <v>0</v>
      </c>
      <c r="V190" s="79">
        <f t="shared" si="88"/>
        <v>0</v>
      </c>
      <c r="W190" s="79">
        <f t="shared" si="88"/>
        <v>0</v>
      </c>
      <c r="X190" s="79">
        <f t="shared" si="88"/>
        <v>0</v>
      </c>
      <c r="Y190" s="79">
        <f t="shared" si="88"/>
        <v>0</v>
      </c>
      <c r="Z190" s="79">
        <f t="shared" si="88"/>
        <v>0</v>
      </c>
      <c r="AA190" s="79">
        <f t="shared" si="88"/>
        <v>0</v>
      </c>
    </row>
    <row r="191" spans="1:27">
      <c r="A191" s="77">
        <f t="shared" si="86"/>
        <v>3</v>
      </c>
      <c r="B191" s="72" t="str">
        <f t="shared" si="67"/>
        <v>Year 3</v>
      </c>
      <c r="C191" s="79">
        <f t="shared" ref="C191:AA191" si="89">IFERROR(IF($A34&lt;=C$3+C$5,(C155-C167-C179),IF($A34&lt;C$3+C$5+1,(1-($A34-C$3-C$5))*(C155-C167-C179),0)),0)</f>
        <v>2623.5093749999996</v>
      </c>
      <c r="D191" s="79">
        <f t="shared" si="89"/>
        <v>0</v>
      </c>
      <c r="E191" s="79">
        <f t="shared" si="89"/>
        <v>0</v>
      </c>
      <c r="F191" s="79">
        <f t="shared" si="89"/>
        <v>0</v>
      </c>
      <c r="G191" s="79">
        <f t="shared" si="89"/>
        <v>0</v>
      </c>
      <c r="H191" s="79">
        <f t="shared" si="89"/>
        <v>0</v>
      </c>
      <c r="I191" s="79">
        <f t="shared" si="89"/>
        <v>0</v>
      </c>
      <c r="J191" s="79">
        <f t="shared" si="89"/>
        <v>0</v>
      </c>
      <c r="K191" s="79">
        <f t="shared" si="89"/>
        <v>0</v>
      </c>
      <c r="L191" s="79">
        <f t="shared" si="89"/>
        <v>0</v>
      </c>
      <c r="M191" s="79">
        <f t="shared" si="89"/>
        <v>0</v>
      </c>
      <c r="N191" s="79">
        <f t="shared" si="89"/>
        <v>0</v>
      </c>
      <c r="O191" s="79">
        <f t="shared" si="89"/>
        <v>0</v>
      </c>
      <c r="P191" s="79">
        <f t="shared" si="89"/>
        <v>0</v>
      </c>
      <c r="Q191" s="79">
        <f t="shared" si="89"/>
        <v>0</v>
      </c>
      <c r="R191" s="79">
        <f t="shared" si="89"/>
        <v>0</v>
      </c>
      <c r="S191" s="79">
        <f t="shared" si="89"/>
        <v>0</v>
      </c>
      <c r="T191" s="79">
        <f t="shared" si="89"/>
        <v>0</v>
      </c>
      <c r="U191" s="79">
        <f t="shared" si="89"/>
        <v>0</v>
      </c>
      <c r="V191" s="79">
        <f t="shared" si="89"/>
        <v>0</v>
      </c>
      <c r="W191" s="79">
        <f t="shared" si="89"/>
        <v>0</v>
      </c>
      <c r="X191" s="79">
        <f t="shared" si="89"/>
        <v>0</v>
      </c>
      <c r="Y191" s="79">
        <f t="shared" si="89"/>
        <v>0</v>
      </c>
      <c r="Z191" s="79">
        <f t="shared" si="89"/>
        <v>0</v>
      </c>
      <c r="AA191" s="79">
        <f t="shared" si="89"/>
        <v>0</v>
      </c>
    </row>
    <row r="192" spans="1:27">
      <c r="A192" s="77">
        <f t="shared" si="86"/>
        <v>4</v>
      </c>
      <c r="B192" s="72" t="str">
        <f t="shared" si="67"/>
        <v>Year 4</v>
      </c>
      <c r="C192" s="79">
        <f t="shared" ref="C192:AA192" si="90">IFERROR(IF($A35&lt;=C$3+C$5,(C156-C168-C180),IF($A35&lt;C$3+C$5+1,(1-($A35-C$3-C$5))*(C156-C168-C180),0)),0)</f>
        <v>3017.0357812500001</v>
      </c>
      <c r="D192" s="79">
        <f t="shared" si="90"/>
        <v>0</v>
      </c>
      <c r="E192" s="79">
        <f t="shared" si="90"/>
        <v>0</v>
      </c>
      <c r="F192" s="79">
        <f t="shared" si="90"/>
        <v>0</v>
      </c>
      <c r="G192" s="79">
        <f t="shared" si="90"/>
        <v>0</v>
      </c>
      <c r="H192" s="79">
        <f t="shared" si="90"/>
        <v>0</v>
      </c>
      <c r="I192" s="79">
        <f t="shared" si="90"/>
        <v>0</v>
      </c>
      <c r="J192" s="79">
        <f t="shared" si="90"/>
        <v>0</v>
      </c>
      <c r="K192" s="79">
        <f t="shared" si="90"/>
        <v>0</v>
      </c>
      <c r="L192" s="79">
        <f t="shared" si="90"/>
        <v>0</v>
      </c>
      <c r="M192" s="79">
        <f t="shared" si="90"/>
        <v>0</v>
      </c>
      <c r="N192" s="79">
        <f t="shared" si="90"/>
        <v>0</v>
      </c>
      <c r="O192" s="79">
        <f t="shared" si="90"/>
        <v>0</v>
      </c>
      <c r="P192" s="79">
        <f t="shared" si="90"/>
        <v>0</v>
      </c>
      <c r="Q192" s="79">
        <f t="shared" si="90"/>
        <v>0</v>
      </c>
      <c r="R192" s="79">
        <f t="shared" si="90"/>
        <v>0</v>
      </c>
      <c r="S192" s="79">
        <f t="shared" si="90"/>
        <v>0</v>
      </c>
      <c r="T192" s="79">
        <f t="shared" si="90"/>
        <v>0</v>
      </c>
      <c r="U192" s="79">
        <f t="shared" si="90"/>
        <v>0</v>
      </c>
      <c r="V192" s="79">
        <f t="shared" si="90"/>
        <v>0</v>
      </c>
      <c r="W192" s="79">
        <f t="shared" si="90"/>
        <v>0</v>
      </c>
      <c r="X192" s="79">
        <f t="shared" si="90"/>
        <v>0</v>
      </c>
      <c r="Y192" s="79">
        <f t="shared" si="90"/>
        <v>0</v>
      </c>
      <c r="Z192" s="79">
        <f t="shared" si="90"/>
        <v>0</v>
      </c>
      <c r="AA192" s="79">
        <f t="shared" si="90"/>
        <v>0</v>
      </c>
    </row>
    <row r="193" spans="1:27">
      <c r="A193" s="77">
        <f t="shared" si="86"/>
        <v>5</v>
      </c>
      <c r="B193" s="72" t="str">
        <f t="shared" si="67"/>
        <v>Year 5</v>
      </c>
      <c r="C193" s="79">
        <f t="shared" ref="C193:AA193" si="91">IFERROR(IF($A36&lt;=C$3+C$5,(C157-C169-C181),IF($A36&lt;C$3+C$5+1,(1-($A36-C$3-C$5))*(C157-C169-C181),0)),0)</f>
        <v>3469.5911484374992</v>
      </c>
      <c r="D193" s="79">
        <f t="shared" si="91"/>
        <v>0</v>
      </c>
      <c r="E193" s="79">
        <f t="shared" si="91"/>
        <v>0</v>
      </c>
      <c r="F193" s="79">
        <f t="shared" si="91"/>
        <v>0</v>
      </c>
      <c r="G193" s="79">
        <f t="shared" si="91"/>
        <v>0</v>
      </c>
      <c r="H193" s="79">
        <f t="shared" si="91"/>
        <v>0</v>
      </c>
      <c r="I193" s="79">
        <f t="shared" si="91"/>
        <v>0</v>
      </c>
      <c r="J193" s="79">
        <f t="shared" si="91"/>
        <v>0</v>
      </c>
      <c r="K193" s="79">
        <f t="shared" si="91"/>
        <v>0</v>
      </c>
      <c r="L193" s="79">
        <f t="shared" si="91"/>
        <v>0</v>
      </c>
      <c r="M193" s="79">
        <f t="shared" si="91"/>
        <v>0</v>
      </c>
      <c r="N193" s="79">
        <f t="shared" si="91"/>
        <v>0</v>
      </c>
      <c r="O193" s="79">
        <f t="shared" si="91"/>
        <v>0</v>
      </c>
      <c r="P193" s="79">
        <f t="shared" si="91"/>
        <v>0</v>
      </c>
      <c r="Q193" s="79">
        <f t="shared" si="91"/>
        <v>0</v>
      </c>
      <c r="R193" s="79">
        <f t="shared" si="91"/>
        <v>0</v>
      </c>
      <c r="S193" s="79">
        <f t="shared" si="91"/>
        <v>0</v>
      </c>
      <c r="T193" s="79">
        <f t="shared" si="91"/>
        <v>0</v>
      </c>
      <c r="U193" s="79">
        <f t="shared" si="91"/>
        <v>0</v>
      </c>
      <c r="V193" s="79">
        <f t="shared" si="91"/>
        <v>0</v>
      </c>
      <c r="W193" s="79">
        <f t="shared" si="91"/>
        <v>0</v>
      </c>
      <c r="X193" s="79">
        <f t="shared" si="91"/>
        <v>0</v>
      </c>
      <c r="Y193" s="79">
        <f t="shared" si="91"/>
        <v>0</v>
      </c>
      <c r="Z193" s="79">
        <f t="shared" si="91"/>
        <v>0</v>
      </c>
      <c r="AA193" s="79">
        <f t="shared" si="91"/>
        <v>0</v>
      </c>
    </row>
    <row r="194" spans="1:27">
      <c r="A194" s="77">
        <f t="shared" si="86"/>
        <v>6</v>
      </c>
      <c r="B194" s="72" t="str">
        <f t="shared" si="67"/>
        <v>Year 6</v>
      </c>
      <c r="C194" s="79">
        <f t="shared" ref="C194:AA194" si="92">IFERROR(IF($A37&lt;=C$3+C$5,(C158-C170-C182),IF($A37&lt;C$3+C$5+1,(1-($A37-C$3-C$5))*(C158-C170-C182),0)),0)</f>
        <v>3990.0298207031224</v>
      </c>
      <c r="D194" s="79">
        <f t="shared" si="92"/>
        <v>0</v>
      </c>
      <c r="E194" s="79">
        <f t="shared" si="92"/>
        <v>0</v>
      </c>
      <c r="F194" s="79">
        <f t="shared" si="92"/>
        <v>0</v>
      </c>
      <c r="G194" s="79">
        <f t="shared" si="92"/>
        <v>0</v>
      </c>
      <c r="H194" s="79">
        <f t="shared" si="92"/>
        <v>0</v>
      </c>
      <c r="I194" s="79">
        <f t="shared" si="92"/>
        <v>0</v>
      </c>
      <c r="J194" s="79">
        <f t="shared" si="92"/>
        <v>0</v>
      </c>
      <c r="K194" s="79">
        <f t="shared" si="92"/>
        <v>0</v>
      </c>
      <c r="L194" s="79">
        <f t="shared" si="92"/>
        <v>0</v>
      </c>
      <c r="M194" s="79">
        <f t="shared" si="92"/>
        <v>0</v>
      </c>
      <c r="N194" s="79">
        <f t="shared" si="92"/>
        <v>0</v>
      </c>
      <c r="O194" s="79">
        <f t="shared" si="92"/>
        <v>0</v>
      </c>
      <c r="P194" s="79">
        <f t="shared" si="92"/>
        <v>0</v>
      </c>
      <c r="Q194" s="79">
        <f t="shared" si="92"/>
        <v>0</v>
      </c>
      <c r="R194" s="79">
        <f t="shared" si="92"/>
        <v>0</v>
      </c>
      <c r="S194" s="79">
        <f t="shared" si="92"/>
        <v>0</v>
      </c>
      <c r="T194" s="79">
        <f t="shared" si="92"/>
        <v>0</v>
      </c>
      <c r="U194" s="79">
        <f t="shared" si="92"/>
        <v>0</v>
      </c>
      <c r="V194" s="79">
        <f t="shared" si="92"/>
        <v>0</v>
      </c>
      <c r="W194" s="79">
        <f t="shared" si="92"/>
        <v>0</v>
      </c>
      <c r="X194" s="79">
        <f t="shared" si="92"/>
        <v>0</v>
      </c>
      <c r="Y194" s="79">
        <f t="shared" si="92"/>
        <v>0</v>
      </c>
      <c r="Z194" s="79">
        <f t="shared" si="92"/>
        <v>0</v>
      </c>
      <c r="AA194" s="79">
        <f t="shared" si="92"/>
        <v>0</v>
      </c>
    </row>
    <row r="195" spans="1:27">
      <c r="A195" s="77">
        <f t="shared" si="86"/>
        <v>7</v>
      </c>
      <c r="B195" s="72" t="str">
        <f t="shared" ref="B195:B258" si="93">"Year "&amp;A195</f>
        <v>Year 7</v>
      </c>
      <c r="C195" s="79">
        <f t="shared" ref="C195:AA195" si="94">IFERROR(IF($A38&lt;=C$3+C$5,(C159-C171-C183),IF($A38&lt;C$3+C$5+1,(1-($A38-C$3-C$5))*(C159-C171-C183),0)),0)</f>
        <v>2294.2671469042957</v>
      </c>
      <c r="D195" s="79">
        <f t="shared" si="94"/>
        <v>0</v>
      </c>
      <c r="E195" s="79">
        <f t="shared" si="94"/>
        <v>0</v>
      </c>
      <c r="F195" s="79">
        <f t="shared" si="94"/>
        <v>0</v>
      </c>
      <c r="G195" s="79">
        <f t="shared" si="94"/>
        <v>0</v>
      </c>
      <c r="H195" s="79">
        <f t="shared" si="94"/>
        <v>0</v>
      </c>
      <c r="I195" s="79">
        <f t="shared" si="94"/>
        <v>0</v>
      </c>
      <c r="J195" s="79">
        <f t="shared" si="94"/>
        <v>0</v>
      </c>
      <c r="K195" s="79">
        <f t="shared" si="94"/>
        <v>0</v>
      </c>
      <c r="L195" s="79">
        <f t="shared" si="94"/>
        <v>0</v>
      </c>
      <c r="M195" s="79">
        <f t="shared" si="94"/>
        <v>0</v>
      </c>
      <c r="N195" s="79">
        <f t="shared" si="94"/>
        <v>0</v>
      </c>
      <c r="O195" s="79">
        <f t="shared" si="94"/>
        <v>0</v>
      </c>
      <c r="P195" s="79">
        <f t="shared" si="94"/>
        <v>0</v>
      </c>
      <c r="Q195" s="79">
        <f t="shared" si="94"/>
        <v>0</v>
      </c>
      <c r="R195" s="79">
        <f t="shared" si="94"/>
        <v>0</v>
      </c>
      <c r="S195" s="79">
        <f t="shared" si="94"/>
        <v>0</v>
      </c>
      <c r="T195" s="79">
        <f t="shared" si="94"/>
        <v>0</v>
      </c>
      <c r="U195" s="79">
        <f t="shared" si="94"/>
        <v>0</v>
      </c>
      <c r="V195" s="79">
        <f t="shared" si="94"/>
        <v>0</v>
      </c>
      <c r="W195" s="79">
        <f t="shared" si="94"/>
        <v>0</v>
      </c>
      <c r="X195" s="79">
        <f t="shared" si="94"/>
        <v>0</v>
      </c>
      <c r="Y195" s="79">
        <f t="shared" si="94"/>
        <v>0</v>
      </c>
      <c r="Z195" s="79">
        <f t="shared" si="94"/>
        <v>0</v>
      </c>
      <c r="AA195" s="79">
        <f t="shared" si="94"/>
        <v>0</v>
      </c>
    </row>
    <row r="196" spans="1:27">
      <c r="A196" s="77">
        <f t="shared" si="86"/>
        <v>8</v>
      </c>
      <c r="B196" s="72" t="str">
        <f t="shared" si="93"/>
        <v>Year 8</v>
      </c>
      <c r="C196" s="79">
        <f t="shared" ref="C196:AA196" si="95">IFERROR(IF($A39&lt;=C$3+C$5,(C160-C172-C184),IF($A39&lt;C$3+C$5+1,(1-($A39-C$3-C$5))*(C160-C172-C184),0)),0)</f>
        <v>0</v>
      </c>
      <c r="D196" s="79">
        <f t="shared" si="95"/>
        <v>0</v>
      </c>
      <c r="E196" s="79">
        <f t="shared" si="95"/>
        <v>0</v>
      </c>
      <c r="F196" s="79">
        <f t="shared" si="95"/>
        <v>0</v>
      </c>
      <c r="G196" s="79">
        <f t="shared" si="95"/>
        <v>0</v>
      </c>
      <c r="H196" s="79">
        <f t="shared" si="95"/>
        <v>0</v>
      </c>
      <c r="I196" s="79">
        <f t="shared" si="95"/>
        <v>0</v>
      </c>
      <c r="J196" s="79">
        <f t="shared" si="95"/>
        <v>0</v>
      </c>
      <c r="K196" s="79">
        <f t="shared" si="95"/>
        <v>0</v>
      </c>
      <c r="L196" s="79">
        <f t="shared" si="95"/>
        <v>0</v>
      </c>
      <c r="M196" s="79">
        <f t="shared" si="95"/>
        <v>0</v>
      </c>
      <c r="N196" s="79">
        <f t="shared" si="95"/>
        <v>0</v>
      </c>
      <c r="O196" s="79">
        <f t="shared" si="95"/>
        <v>0</v>
      </c>
      <c r="P196" s="79">
        <f t="shared" si="95"/>
        <v>0</v>
      </c>
      <c r="Q196" s="79">
        <f t="shared" si="95"/>
        <v>0</v>
      </c>
      <c r="R196" s="79">
        <f t="shared" si="95"/>
        <v>0</v>
      </c>
      <c r="S196" s="79">
        <f t="shared" si="95"/>
        <v>0</v>
      </c>
      <c r="T196" s="79">
        <f t="shared" si="95"/>
        <v>0</v>
      </c>
      <c r="U196" s="79">
        <f t="shared" si="95"/>
        <v>0</v>
      </c>
      <c r="V196" s="79">
        <f t="shared" si="95"/>
        <v>0</v>
      </c>
      <c r="W196" s="79">
        <f t="shared" si="95"/>
        <v>0</v>
      </c>
      <c r="X196" s="79">
        <f t="shared" si="95"/>
        <v>0</v>
      </c>
      <c r="Y196" s="79">
        <f t="shared" si="95"/>
        <v>0</v>
      </c>
      <c r="Z196" s="79">
        <f t="shared" si="95"/>
        <v>0</v>
      </c>
      <c r="AA196" s="79">
        <f t="shared" si="95"/>
        <v>0</v>
      </c>
    </row>
    <row r="197" spans="1:27">
      <c r="A197" s="77">
        <f t="shared" si="86"/>
        <v>9</v>
      </c>
      <c r="B197" s="72" t="str">
        <f t="shared" si="93"/>
        <v>Year 9</v>
      </c>
      <c r="C197" s="79">
        <f t="shared" ref="C197:AA197" si="96">IFERROR(IF($A40&lt;=C$3+C$5,(C161-C173-C185),IF($A40&lt;C$3+C$5+1,(1-($A40-C$3-C$5))*(C161-C173-C185),0)),0)</f>
        <v>0</v>
      </c>
      <c r="D197" s="79">
        <f t="shared" si="96"/>
        <v>0</v>
      </c>
      <c r="E197" s="79">
        <f t="shared" si="96"/>
        <v>0</v>
      </c>
      <c r="F197" s="79">
        <f t="shared" si="96"/>
        <v>0</v>
      </c>
      <c r="G197" s="79">
        <f t="shared" si="96"/>
        <v>0</v>
      </c>
      <c r="H197" s="79">
        <f t="shared" si="96"/>
        <v>0</v>
      </c>
      <c r="I197" s="79">
        <f t="shared" si="96"/>
        <v>0</v>
      </c>
      <c r="J197" s="79">
        <f t="shared" si="96"/>
        <v>0</v>
      </c>
      <c r="K197" s="79">
        <f t="shared" si="96"/>
        <v>0</v>
      </c>
      <c r="L197" s="79">
        <f t="shared" si="96"/>
        <v>0</v>
      </c>
      <c r="M197" s="79">
        <f t="shared" si="96"/>
        <v>0</v>
      </c>
      <c r="N197" s="79">
        <f t="shared" si="96"/>
        <v>0</v>
      </c>
      <c r="O197" s="79">
        <f t="shared" si="96"/>
        <v>0</v>
      </c>
      <c r="P197" s="79">
        <f t="shared" si="96"/>
        <v>0</v>
      </c>
      <c r="Q197" s="79">
        <f t="shared" si="96"/>
        <v>0</v>
      </c>
      <c r="R197" s="79">
        <f t="shared" si="96"/>
        <v>0</v>
      </c>
      <c r="S197" s="79">
        <f t="shared" si="96"/>
        <v>0</v>
      </c>
      <c r="T197" s="79">
        <f t="shared" si="96"/>
        <v>0</v>
      </c>
      <c r="U197" s="79">
        <f t="shared" si="96"/>
        <v>0</v>
      </c>
      <c r="V197" s="79">
        <f t="shared" si="96"/>
        <v>0</v>
      </c>
      <c r="W197" s="79">
        <f t="shared" si="96"/>
        <v>0</v>
      </c>
      <c r="X197" s="79">
        <f t="shared" si="96"/>
        <v>0</v>
      </c>
      <c r="Y197" s="79">
        <f t="shared" si="96"/>
        <v>0</v>
      </c>
      <c r="Z197" s="79">
        <f t="shared" si="96"/>
        <v>0</v>
      </c>
      <c r="AA197" s="79">
        <f t="shared" si="96"/>
        <v>0</v>
      </c>
    </row>
    <row r="198" spans="1:27">
      <c r="A198" s="77">
        <f t="shared" si="86"/>
        <v>10</v>
      </c>
      <c r="B198" s="72" t="str">
        <f t="shared" si="93"/>
        <v>Year 10</v>
      </c>
      <c r="C198" s="79">
        <f t="shared" ref="C198:AA198" si="97">IFERROR(IF($A41&lt;=C$3+C$5,(C162-C174-C186),IF($A41&lt;C$3+C$5+1,(1-($A41-C$3-C$5))*(C162-C174-C186),0)),0)</f>
        <v>0</v>
      </c>
      <c r="D198" s="79">
        <f t="shared" si="97"/>
        <v>0</v>
      </c>
      <c r="E198" s="79">
        <f t="shared" si="97"/>
        <v>0</v>
      </c>
      <c r="F198" s="79">
        <f t="shared" si="97"/>
        <v>0</v>
      </c>
      <c r="G198" s="79">
        <f t="shared" si="97"/>
        <v>0</v>
      </c>
      <c r="H198" s="79">
        <f t="shared" si="97"/>
        <v>0</v>
      </c>
      <c r="I198" s="79">
        <f t="shared" si="97"/>
        <v>0</v>
      </c>
      <c r="J198" s="79">
        <f t="shared" si="97"/>
        <v>0</v>
      </c>
      <c r="K198" s="79">
        <f t="shared" si="97"/>
        <v>0</v>
      </c>
      <c r="L198" s="79">
        <f t="shared" si="97"/>
        <v>0</v>
      </c>
      <c r="M198" s="79">
        <f t="shared" si="97"/>
        <v>0</v>
      </c>
      <c r="N198" s="79">
        <f t="shared" si="97"/>
        <v>0</v>
      </c>
      <c r="O198" s="79">
        <f t="shared" si="97"/>
        <v>0</v>
      </c>
      <c r="P198" s="79">
        <f t="shared" si="97"/>
        <v>0</v>
      </c>
      <c r="Q198" s="79">
        <f t="shared" si="97"/>
        <v>0</v>
      </c>
      <c r="R198" s="79">
        <f t="shared" si="97"/>
        <v>0</v>
      </c>
      <c r="S198" s="79">
        <f t="shared" si="97"/>
        <v>0</v>
      </c>
      <c r="T198" s="79">
        <f t="shared" si="97"/>
        <v>0</v>
      </c>
      <c r="U198" s="79">
        <f t="shared" si="97"/>
        <v>0</v>
      </c>
      <c r="V198" s="79">
        <f t="shared" si="97"/>
        <v>0</v>
      </c>
      <c r="W198" s="79">
        <f t="shared" si="97"/>
        <v>0</v>
      </c>
      <c r="X198" s="79">
        <f t="shared" si="97"/>
        <v>0</v>
      </c>
      <c r="Y198" s="79">
        <f t="shared" si="97"/>
        <v>0</v>
      </c>
      <c r="Z198" s="79">
        <f t="shared" si="97"/>
        <v>0</v>
      </c>
      <c r="AA198" s="79">
        <f t="shared" si="97"/>
        <v>0</v>
      </c>
    </row>
    <row r="199" spans="1:27">
      <c r="A199" s="77"/>
    </row>
    <row r="200" spans="1:27">
      <c r="A200" s="71" t="s">
        <v>616</v>
      </c>
    </row>
    <row r="201" spans="1:27" ht="28.9">
      <c r="A201" s="104" t="s">
        <v>617</v>
      </c>
      <c r="B201" s="74" t="s">
        <v>618</v>
      </c>
    </row>
    <row r="202" spans="1:27">
      <c r="A202" s="72">
        <f t="shared" ref="A202:A211" si="98">A32</f>
        <v>1</v>
      </c>
      <c r="B202" s="72" t="str">
        <f t="shared" si="93"/>
        <v>Year 1</v>
      </c>
      <c r="C202" s="79">
        <f t="shared" ref="C202:AA202" si="99">C32*C$14/100</f>
        <v>0</v>
      </c>
      <c r="D202" s="79">
        <f t="shared" si="99"/>
        <v>6199.1999999999989</v>
      </c>
      <c r="E202" s="79">
        <f t="shared" si="99"/>
        <v>0</v>
      </c>
      <c r="F202" s="79">
        <f t="shared" si="99"/>
        <v>0</v>
      </c>
      <c r="G202" s="79">
        <f t="shared" si="99"/>
        <v>0</v>
      </c>
      <c r="H202" s="79">
        <f t="shared" si="99"/>
        <v>0</v>
      </c>
      <c r="I202" s="79">
        <f t="shared" si="99"/>
        <v>0</v>
      </c>
      <c r="J202" s="79">
        <f t="shared" si="99"/>
        <v>0</v>
      </c>
      <c r="K202" s="79">
        <f t="shared" si="99"/>
        <v>0</v>
      </c>
      <c r="L202" s="79">
        <f t="shared" si="99"/>
        <v>0</v>
      </c>
      <c r="M202" s="79">
        <f t="shared" si="99"/>
        <v>0</v>
      </c>
      <c r="N202" s="79">
        <f t="shared" si="99"/>
        <v>0</v>
      </c>
      <c r="O202" s="79">
        <f t="shared" si="99"/>
        <v>0</v>
      </c>
      <c r="P202" s="79">
        <f t="shared" si="99"/>
        <v>0</v>
      </c>
      <c r="Q202" s="79">
        <f t="shared" si="99"/>
        <v>0</v>
      </c>
      <c r="R202" s="79">
        <f t="shared" si="99"/>
        <v>0</v>
      </c>
      <c r="S202" s="79">
        <f t="shared" si="99"/>
        <v>0</v>
      </c>
      <c r="T202" s="79">
        <f t="shared" si="99"/>
        <v>0</v>
      </c>
      <c r="U202" s="79">
        <f t="shared" si="99"/>
        <v>0</v>
      </c>
      <c r="V202" s="79">
        <f t="shared" si="99"/>
        <v>0</v>
      </c>
      <c r="W202" s="79">
        <f t="shared" si="99"/>
        <v>0</v>
      </c>
      <c r="X202" s="79">
        <f t="shared" si="99"/>
        <v>0</v>
      </c>
      <c r="Y202" s="79">
        <f t="shared" si="99"/>
        <v>0</v>
      </c>
      <c r="Z202" s="79">
        <f t="shared" si="99"/>
        <v>0</v>
      </c>
      <c r="AA202" s="79">
        <f t="shared" si="99"/>
        <v>0</v>
      </c>
    </row>
    <row r="203" spans="1:27">
      <c r="A203" s="72">
        <f t="shared" si="98"/>
        <v>2</v>
      </c>
      <c r="B203" s="72" t="str">
        <f t="shared" si="93"/>
        <v>Year 2</v>
      </c>
      <c r="C203" s="79">
        <f t="shared" ref="C203:AA203" si="100">C33*C$14/100</f>
        <v>0</v>
      </c>
      <c r="D203" s="79">
        <f t="shared" si="100"/>
        <v>3256.517249999999</v>
      </c>
      <c r="E203" s="79">
        <f t="shared" si="100"/>
        <v>0</v>
      </c>
      <c r="F203" s="79">
        <f t="shared" si="100"/>
        <v>0</v>
      </c>
      <c r="G203" s="79">
        <f t="shared" si="100"/>
        <v>0</v>
      </c>
      <c r="H203" s="79">
        <f t="shared" si="100"/>
        <v>0</v>
      </c>
      <c r="I203" s="79">
        <f t="shared" si="100"/>
        <v>0</v>
      </c>
      <c r="J203" s="79">
        <f t="shared" si="100"/>
        <v>0</v>
      </c>
      <c r="K203" s="79">
        <f t="shared" si="100"/>
        <v>0</v>
      </c>
      <c r="L203" s="79">
        <f t="shared" si="100"/>
        <v>0</v>
      </c>
      <c r="M203" s="79">
        <f t="shared" si="100"/>
        <v>0</v>
      </c>
      <c r="N203" s="79">
        <f t="shared" si="100"/>
        <v>0</v>
      </c>
      <c r="O203" s="79">
        <f t="shared" si="100"/>
        <v>0</v>
      </c>
      <c r="P203" s="79">
        <f t="shared" si="100"/>
        <v>0</v>
      </c>
      <c r="Q203" s="79">
        <f t="shared" si="100"/>
        <v>0</v>
      </c>
      <c r="R203" s="79">
        <f t="shared" si="100"/>
        <v>0</v>
      </c>
      <c r="S203" s="79">
        <f t="shared" si="100"/>
        <v>0</v>
      </c>
      <c r="T203" s="79">
        <f t="shared" si="100"/>
        <v>0</v>
      </c>
      <c r="U203" s="79">
        <f t="shared" si="100"/>
        <v>0</v>
      </c>
      <c r="V203" s="79">
        <f t="shared" si="100"/>
        <v>0</v>
      </c>
      <c r="W203" s="79">
        <f t="shared" si="100"/>
        <v>0</v>
      </c>
      <c r="X203" s="79">
        <f t="shared" si="100"/>
        <v>0</v>
      </c>
      <c r="Y203" s="79">
        <f t="shared" si="100"/>
        <v>0</v>
      </c>
      <c r="Z203" s="79">
        <f t="shared" si="100"/>
        <v>0</v>
      </c>
      <c r="AA203" s="79">
        <f t="shared" si="100"/>
        <v>0</v>
      </c>
    </row>
    <row r="204" spans="1:27">
      <c r="A204" s="72">
        <f t="shared" si="98"/>
        <v>3</v>
      </c>
      <c r="B204" s="72" t="str">
        <f t="shared" si="93"/>
        <v>Year 3</v>
      </c>
      <c r="C204" s="79">
        <f t="shared" ref="C204:AA204" si="101">C34*C$14/100</f>
        <v>2280.8790506249993</v>
      </c>
      <c r="D204" s="79">
        <f t="shared" si="101"/>
        <v>0</v>
      </c>
      <c r="E204" s="79">
        <f t="shared" si="101"/>
        <v>0</v>
      </c>
      <c r="F204" s="79">
        <f t="shared" si="101"/>
        <v>0</v>
      </c>
      <c r="G204" s="79">
        <f t="shared" si="101"/>
        <v>0</v>
      </c>
      <c r="H204" s="79">
        <f t="shared" si="101"/>
        <v>0</v>
      </c>
      <c r="I204" s="79">
        <f t="shared" si="101"/>
        <v>0</v>
      </c>
      <c r="J204" s="79">
        <f t="shared" si="101"/>
        <v>0</v>
      </c>
      <c r="K204" s="79">
        <f t="shared" si="101"/>
        <v>0</v>
      </c>
      <c r="L204" s="79">
        <f t="shared" si="101"/>
        <v>0</v>
      </c>
      <c r="M204" s="79">
        <f t="shared" si="101"/>
        <v>0</v>
      </c>
      <c r="N204" s="79">
        <f t="shared" si="101"/>
        <v>0</v>
      </c>
      <c r="O204" s="79">
        <f t="shared" si="101"/>
        <v>0</v>
      </c>
      <c r="P204" s="79">
        <f t="shared" si="101"/>
        <v>0</v>
      </c>
      <c r="Q204" s="79">
        <f t="shared" si="101"/>
        <v>0</v>
      </c>
      <c r="R204" s="79">
        <f t="shared" si="101"/>
        <v>0</v>
      </c>
      <c r="S204" s="79">
        <f t="shared" si="101"/>
        <v>0</v>
      </c>
      <c r="T204" s="79">
        <f t="shared" si="101"/>
        <v>0</v>
      </c>
      <c r="U204" s="79">
        <f t="shared" si="101"/>
        <v>0</v>
      </c>
      <c r="V204" s="79">
        <f t="shared" si="101"/>
        <v>0</v>
      </c>
      <c r="W204" s="79">
        <f t="shared" si="101"/>
        <v>0</v>
      </c>
      <c r="X204" s="79">
        <f t="shared" si="101"/>
        <v>0</v>
      </c>
      <c r="Y204" s="79">
        <f t="shared" si="101"/>
        <v>0</v>
      </c>
      <c r="Z204" s="79">
        <f t="shared" si="101"/>
        <v>0</v>
      </c>
      <c r="AA204" s="79">
        <f t="shared" si="101"/>
        <v>0</v>
      </c>
    </row>
    <row r="205" spans="1:27">
      <c r="A205" s="72">
        <f t="shared" si="98"/>
        <v>4</v>
      </c>
      <c r="B205" s="72" t="str">
        <f t="shared" si="93"/>
        <v>Year 4</v>
      </c>
      <c r="C205" s="79">
        <f t="shared" ref="C205:AA205" si="102">C35*C$14/100</f>
        <v>6032.9250889031209</v>
      </c>
      <c r="D205" s="79">
        <f t="shared" si="102"/>
        <v>0</v>
      </c>
      <c r="E205" s="79">
        <f t="shared" si="102"/>
        <v>0</v>
      </c>
      <c r="F205" s="79">
        <f t="shared" si="102"/>
        <v>0</v>
      </c>
      <c r="G205" s="79">
        <f t="shared" si="102"/>
        <v>0</v>
      </c>
      <c r="H205" s="79">
        <f t="shared" si="102"/>
        <v>0</v>
      </c>
      <c r="I205" s="79">
        <f t="shared" si="102"/>
        <v>0</v>
      </c>
      <c r="J205" s="79">
        <f t="shared" si="102"/>
        <v>0</v>
      </c>
      <c r="K205" s="79">
        <f t="shared" si="102"/>
        <v>0</v>
      </c>
      <c r="L205" s="79">
        <f t="shared" si="102"/>
        <v>0</v>
      </c>
      <c r="M205" s="79">
        <f t="shared" si="102"/>
        <v>0</v>
      </c>
      <c r="N205" s="79">
        <f t="shared" si="102"/>
        <v>0</v>
      </c>
      <c r="O205" s="79">
        <f t="shared" si="102"/>
        <v>0</v>
      </c>
      <c r="P205" s="79">
        <f t="shared" si="102"/>
        <v>0</v>
      </c>
      <c r="Q205" s="79">
        <f t="shared" si="102"/>
        <v>0</v>
      </c>
      <c r="R205" s="79">
        <f t="shared" si="102"/>
        <v>0</v>
      </c>
      <c r="S205" s="79">
        <f t="shared" si="102"/>
        <v>0</v>
      </c>
      <c r="T205" s="79">
        <f t="shared" si="102"/>
        <v>0</v>
      </c>
      <c r="U205" s="79">
        <f t="shared" si="102"/>
        <v>0</v>
      </c>
      <c r="V205" s="79">
        <f t="shared" si="102"/>
        <v>0</v>
      </c>
      <c r="W205" s="79">
        <f t="shared" si="102"/>
        <v>0</v>
      </c>
      <c r="X205" s="79">
        <f t="shared" si="102"/>
        <v>0</v>
      </c>
      <c r="Y205" s="79">
        <f t="shared" si="102"/>
        <v>0</v>
      </c>
      <c r="Z205" s="79">
        <f t="shared" si="102"/>
        <v>0</v>
      </c>
      <c r="AA205" s="79">
        <f t="shared" si="102"/>
        <v>0</v>
      </c>
    </row>
    <row r="206" spans="1:27">
      <c r="A206" s="72">
        <f t="shared" si="98"/>
        <v>5</v>
      </c>
      <c r="B206" s="72" t="str">
        <f t="shared" si="93"/>
        <v>Year 5</v>
      </c>
      <c r="C206" s="79">
        <f t="shared" ref="C206:AA206" si="103">C36*C$14/100</f>
        <v>7978.5434300743764</v>
      </c>
      <c r="D206" s="79">
        <f t="shared" si="103"/>
        <v>0</v>
      </c>
      <c r="E206" s="79">
        <f t="shared" si="103"/>
        <v>0</v>
      </c>
      <c r="F206" s="79">
        <f t="shared" si="103"/>
        <v>0</v>
      </c>
      <c r="G206" s="79">
        <f t="shared" si="103"/>
        <v>0</v>
      </c>
      <c r="H206" s="79">
        <f t="shared" si="103"/>
        <v>0</v>
      </c>
      <c r="I206" s="79">
        <f t="shared" si="103"/>
        <v>0</v>
      </c>
      <c r="J206" s="79">
        <f t="shared" si="103"/>
        <v>0</v>
      </c>
      <c r="K206" s="79">
        <f t="shared" si="103"/>
        <v>0</v>
      </c>
      <c r="L206" s="79">
        <f t="shared" si="103"/>
        <v>0</v>
      </c>
      <c r="M206" s="79">
        <f t="shared" si="103"/>
        <v>0</v>
      </c>
      <c r="N206" s="79">
        <f t="shared" si="103"/>
        <v>0</v>
      </c>
      <c r="O206" s="79">
        <f t="shared" si="103"/>
        <v>0</v>
      </c>
      <c r="P206" s="79">
        <f t="shared" si="103"/>
        <v>0</v>
      </c>
      <c r="Q206" s="79">
        <f t="shared" si="103"/>
        <v>0</v>
      </c>
      <c r="R206" s="79">
        <f t="shared" si="103"/>
        <v>0</v>
      </c>
      <c r="S206" s="79">
        <f t="shared" si="103"/>
        <v>0</v>
      </c>
      <c r="T206" s="79">
        <f t="shared" si="103"/>
        <v>0</v>
      </c>
      <c r="U206" s="79">
        <f t="shared" si="103"/>
        <v>0</v>
      </c>
      <c r="V206" s="79">
        <f t="shared" si="103"/>
        <v>0</v>
      </c>
      <c r="W206" s="79">
        <f t="shared" si="103"/>
        <v>0</v>
      </c>
      <c r="X206" s="79">
        <f t="shared" si="103"/>
        <v>0</v>
      </c>
      <c r="Y206" s="79">
        <f t="shared" si="103"/>
        <v>0</v>
      </c>
      <c r="Z206" s="79">
        <f t="shared" si="103"/>
        <v>0</v>
      </c>
      <c r="AA206" s="79">
        <f t="shared" si="103"/>
        <v>0</v>
      </c>
    </row>
    <row r="207" spans="1:27">
      <c r="A207" s="72">
        <f t="shared" si="98"/>
        <v>6</v>
      </c>
      <c r="B207" s="72" t="str">
        <f t="shared" si="93"/>
        <v>Year 6</v>
      </c>
      <c r="C207" s="79">
        <f t="shared" ref="C207:AA207" si="104">C37*C$14/100</f>
        <v>10551.623686273364</v>
      </c>
      <c r="D207" s="79">
        <f t="shared" si="104"/>
        <v>0</v>
      </c>
      <c r="E207" s="79">
        <f t="shared" si="104"/>
        <v>0</v>
      </c>
      <c r="F207" s="79">
        <f t="shared" si="104"/>
        <v>0</v>
      </c>
      <c r="G207" s="79">
        <f t="shared" si="104"/>
        <v>0</v>
      </c>
      <c r="H207" s="79">
        <f t="shared" si="104"/>
        <v>0</v>
      </c>
      <c r="I207" s="79">
        <f t="shared" si="104"/>
        <v>0</v>
      </c>
      <c r="J207" s="79">
        <f t="shared" si="104"/>
        <v>0</v>
      </c>
      <c r="K207" s="79">
        <f t="shared" si="104"/>
        <v>0</v>
      </c>
      <c r="L207" s="79">
        <f t="shared" si="104"/>
        <v>0</v>
      </c>
      <c r="M207" s="79">
        <f t="shared" si="104"/>
        <v>0</v>
      </c>
      <c r="N207" s="79">
        <f t="shared" si="104"/>
        <v>0</v>
      </c>
      <c r="O207" s="79">
        <f t="shared" si="104"/>
        <v>0</v>
      </c>
      <c r="P207" s="79">
        <f t="shared" si="104"/>
        <v>0</v>
      </c>
      <c r="Q207" s="79">
        <f t="shared" si="104"/>
        <v>0</v>
      </c>
      <c r="R207" s="79">
        <f t="shared" si="104"/>
        <v>0</v>
      </c>
      <c r="S207" s="79">
        <f t="shared" si="104"/>
        <v>0</v>
      </c>
      <c r="T207" s="79">
        <f t="shared" si="104"/>
        <v>0</v>
      </c>
      <c r="U207" s="79">
        <f t="shared" si="104"/>
        <v>0</v>
      </c>
      <c r="V207" s="79">
        <f t="shared" si="104"/>
        <v>0</v>
      </c>
      <c r="W207" s="79">
        <f t="shared" si="104"/>
        <v>0</v>
      </c>
      <c r="X207" s="79">
        <f t="shared" si="104"/>
        <v>0</v>
      </c>
      <c r="Y207" s="79">
        <f t="shared" si="104"/>
        <v>0</v>
      </c>
      <c r="Z207" s="79">
        <f t="shared" si="104"/>
        <v>0</v>
      </c>
      <c r="AA207" s="79">
        <f t="shared" si="104"/>
        <v>0</v>
      </c>
    </row>
    <row r="208" spans="1:27">
      <c r="A208" s="72">
        <f t="shared" si="98"/>
        <v>7</v>
      </c>
      <c r="B208" s="72" t="str">
        <f t="shared" si="93"/>
        <v>Year 7</v>
      </c>
      <c r="C208" s="79">
        <f t="shared" ref="C208:AA208" si="105">C38*C$14/100</f>
        <v>6977.2611625482596</v>
      </c>
      <c r="D208" s="79">
        <f t="shared" si="105"/>
        <v>0</v>
      </c>
      <c r="E208" s="79">
        <f t="shared" si="105"/>
        <v>0</v>
      </c>
      <c r="F208" s="79">
        <f t="shared" si="105"/>
        <v>0</v>
      </c>
      <c r="G208" s="79">
        <f t="shared" si="105"/>
        <v>0</v>
      </c>
      <c r="H208" s="79">
        <f t="shared" si="105"/>
        <v>0</v>
      </c>
      <c r="I208" s="79">
        <f t="shared" si="105"/>
        <v>0</v>
      </c>
      <c r="J208" s="79">
        <f t="shared" si="105"/>
        <v>0</v>
      </c>
      <c r="K208" s="79">
        <f t="shared" si="105"/>
        <v>0</v>
      </c>
      <c r="L208" s="79">
        <f t="shared" si="105"/>
        <v>0</v>
      </c>
      <c r="M208" s="79">
        <f t="shared" si="105"/>
        <v>0</v>
      </c>
      <c r="N208" s="79">
        <f t="shared" si="105"/>
        <v>0</v>
      </c>
      <c r="O208" s="79">
        <f t="shared" si="105"/>
        <v>0</v>
      </c>
      <c r="P208" s="79">
        <f t="shared" si="105"/>
        <v>0</v>
      </c>
      <c r="Q208" s="79">
        <f t="shared" si="105"/>
        <v>0</v>
      </c>
      <c r="R208" s="79">
        <f t="shared" si="105"/>
        <v>0</v>
      </c>
      <c r="S208" s="79">
        <f t="shared" si="105"/>
        <v>0</v>
      </c>
      <c r="T208" s="79">
        <f t="shared" si="105"/>
        <v>0</v>
      </c>
      <c r="U208" s="79">
        <f t="shared" si="105"/>
        <v>0</v>
      </c>
      <c r="V208" s="79">
        <f t="shared" si="105"/>
        <v>0</v>
      </c>
      <c r="W208" s="79">
        <f t="shared" si="105"/>
        <v>0</v>
      </c>
      <c r="X208" s="79">
        <f t="shared" si="105"/>
        <v>0</v>
      </c>
      <c r="Y208" s="79">
        <f t="shared" si="105"/>
        <v>0</v>
      </c>
      <c r="Z208" s="79">
        <f t="shared" si="105"/>
        <v>0</v>
      </c>
      <c r="AA208" s="79">
        <f t="shared" si="105"/>
        <v>0</v>
      </c>
    </row>
    <row r="209" spans="1:27">
      <c r="A209" s="72">
        <f t="shared" si="98"/>
        <v>8</v>
      </c>
      <c r="B209" s="72" t="str">
        <f t="shared" si="93"/>
        <v>Year 8</v>
      </c>
      <c r="C209" s="79">
        <f t="shared" ref="C209:AA209" si="106">C39*C$14/100</f>
        <v>0</v>
      </c>
      <c r="D209" s="79">
        <f t="shared" si="106"/>
        <v>0</v>
      </c>
      <c r="E209" s="79">
        <f t="shared" si="106"/>
        <v>0</v>
      </c>
      <c r="F209" s="79">
        <f t="shared" si="106"/>
        <v>0</v>
      </c>
      <c r="G209" s="79">
        <f t="shared" si="106"/>
        <v>0</v>
      </c>
      <c r="H209" s="79">
        <f t="shared" si="106"/>
        <v>0</v>
      </c>
      <c r="I209" s="79">
        <f t="shared" si="106"/>
        <v>0</v>
      </c>
      <c r="J209" s="79">
        <f t="shared" si="106"/>
        <v>0</v>
      </c>
      <c r="K209" s="79">
        <f t="shared" si="106"/>
        <v>0</v>
      </c>
      <c r="L209" s="79">
        <f t="shared" si="106"/>
        <v>0</v>
      </c>
      <c r="M209" s="79">
        <f t="shared" si="106"/>
        <v>0</v>
      </c>
      <c r="N209" s="79">
        <f t="shared" si="106"/>
        <v>0</v>
      </c>
      <c r="O209" s="79">
        <f t="shared" si="106"/>
        <v>0</v>
      </c>
      <c r="P209" s="79">
        <f t="shared" si="106"/>
        <v>0</v>
      </c>
      <c r="Q209" s="79">
        <f t="shared" si="106"/>
        <v>0</v>
      </c>
      <c r="R209" s="79">
        <f t="shared" si="106"/>
        <v>0</v>
      </c>
      <c r="S209" s="79">
        <f t="shared" si="106"/>
        <v>0</v>
      </c>
      <c r="T209" s="79">
        <f t="shared" si="106"/>
        <v>0</v>
      </c>
      <c r="U209" s="79">
        <f t="shared" si="106"/>
        <v>0</v>
      </c>
      <c r="V209" s="79">
        <f t="shared" si="106"/>
        <v>0</v>
      </c>
      <c r="W209" s="79">
        <f t="shared" si="106"/>
        <v>0</v>
      </c>
      <c r="X209" s="79">
        <f t="shared" si="106"/>
        <v>0</v>
      </c>
      <c r="Y209" s="79">
        <f t="shared" si="106"/>
        <v>0</v>
      </c>
      <c r="Z209" s="79">
        <f t="shared" si="106"/>
        <v>0</v>
      </c>
      <c r="AA209" s="79">
        <f t="shared" si="106"/>
        <v>0</v>
      </c>
    </row>
    <row r="210" spans="1:27">
      <c r="A210" s="72">
        <f t="shared" si="98"/>
        <v>9</v>
      </c>
      <c r="B210" s="72" t="str">
        <f t="shared" si="93"/>
        <v>Year 9</v>
      </c>
      <c r="C210" s="79">
        <f t="shared" ref="C210:AA210" si="107">C40*C$14/100</f>
        <v>0</v>
      </c>
      <c r="D210" s="79">
        <f t="shared" si="107"/>
        <v>0</v>
      </c>
      <c r="E210" s="79">
        <f t="shared" si="107"/>
        <v>0</v>
      </c>
      <c r="F210" s="79">
        <f t="shared" si="107"/>
        <v>0</v>
      </c>
      <c r="G210" s="79">
        <f t="shared" si="107"/>
        <v>0</v>
      </c>
      <c r="H210" s="79">
        <f t="shared" si="107"/>
        <v>0</v>
      </c>
      <c r="I210" s="79">
        <f t="shared" si="107"/>
        <v>0</v>
      </c>
      <c r="J210" s="79">
        <f t="shared" si="107"/>
        <v>0</v>
      </c>
      <c r="K210" s="79">
        <f t="shared" si="107"/>
        <v>0</v>
      </c>
      <c r="L210" s="79">
        <f t="shared" si="107"/>
        <v>0</v>
      </c>
      <c r="M210" s="79">
        <f t="shared" si="107"/>
        <v>0</v>
      </c>
      <c r="N210" s="79">
        <f t="shared" si="107"/>
        <v>0</v>
      </c>
      <c r="O210" s="79">
        <f t="shared" si="107"/>
        <v>0</v>
      </c>
      <c r="P210" s="79">
        <f t="shared" si="107"/>
        <v>0</v>
      </c>
      <c r="Q210" s="79">
        <f t="shared" si="107"/>
        <v>0</v>
      </c>
      <c r="R210" s="79">
        <f t="shared" si="107"/>
        <v>0</v>
      </c>
      <c r="S210" s="79">
        <f t="shared" si="107"/>
        <v>0</v>
      </c>
      <c r="T210" s="79">
        <f t="shared" si="107"/>
        <v>0</v>
      </c>
      <c r="U210" s="79">
        <f t="shared" si="107"/>
        <v>0</v>
      </c>
      <c r="V210" s="79">
        <f t="shared" si="107"/>
        <v>0</v>
      </c>
      <c r="W210" s="79">
        <f t="shared" si="107"/>
        <v>0</v>
      </c>
      <c r="X210" s="79">
        <f t="shared" si="107"/>
        <v>0</v>
      </c>
      <c r="Y210" s="79">
        <f t="shared" si="107"/>
        <v>0</v>
      </c>
      <c r="Z210" s="79">
        <f t="shared" si="107"/>
        <v>0</v>
      </c>
      <c r="AA210" s="79">
        <f t="shared" si="107"/>
        <v>0</v>
      </c>
    </row>
    <row r="211" spans="1:27">
      <c r="A211" s="72">
        <f t="shared" si="98"/>
        <v>10</v>
      </c>
      <c r="B211" s="72" t="str">
        <f t="shared" si="93"/>
        <v>Year 10</v>
      </c>
      <c r="C211" s="79">
        <f t="shared" ref="C211:AA211" si="108">C41*C$14/100</f>
        <v>0</v>
      </c>
      <c r="D211" s="79">
        <f t="shared" si="108"/>
        <v>0</v>
      </c>
      <c r="E211" s="79">
        <f t="shared" si="108"/>
        <v>0</v>
      </c>
      <c r="F211" s="79">
        <f t="shared" si="108"/>
        <v>0</v>
      </c>
      <c r="G211" s="79">
        <f t="shared" si="108"/>
        <v>0</v>
      </c>
      <c r="H211" s="79">
        <f t="shared" si="108"/>
        <v>0</v>
      </c>
      <c r="I211" s="79">
        <f t="shared" si="108"/>
        <v>0</v>
      </c>
      <c r="J211" s="79">
        <f t="shared" si="108"/>
        <v>0</v>
      </c>
      <c r="K211" s="79">
        <f t="shared" si="108"/>
        <v>0</v>
      </c>
      <c r="L211" s="79">
        <f t="shared" si="108"/>
        <v>0</v>
      </c>
      <c r="M211" s="79">
        <f t="shared" si="108"/>
        <v>0</v>
      </c>
      <c r="N211" s="79">
        <f t="shared" si="108"/>
        <v>0</v>
      </c>
      <c r="O211" s="79">
        <f t="shared" si="108"/>
        <v>0</v>
      </c>
      <c r="P211" s="79">
        <f t="shared" si="108"/>
        <v>0</v>
      </c>
      <c r="Q211" s="79">
        <f t="shared" si="108"/>
        <v>0</v>
      </c>
      <c r="R211" s="79">
        <f t="shared" si="108"/>
        <v>0</v>
      </c>
      <c r="S211" s="79">
        <f t="shared" si="108"/>
        <v>0</v>
      </c>
      <c r="T211" s="79">
        <f t="shared" si="108"/>
        <v>0</v>
      </c>
      <c r="U211" s="79">
        <f t="shared" si="108"/>
        <v>0</v>
      </c>
      <c r="V211" s="79">
        <f t="shared" si="108"/>
        <v>0</v>
      </c>
      <c r="W211" s="79">
        <f t="shared" si="108"/>
        <v>0</v>
      </c>
      <c r="X211" s="79">
        <f t="shared" si="108"/>
        <v>0</v>
      </c>
      <c r="Y211" s="79">
        <f t="shared" si="108"/>
        <v>0</v>
      </c>
      <c r="Z211" s="79">
        <f t="shared" si="108"/>
        <v>0</v>
      </c>
      <c r="AA211" s="79">
        <f t="shared" si="108"/>
        <v>0</v>
      </c>
    </row>
    <row r="213" spans="1:27" ht="100.9">
      <c r="A213" s="104" t="s">
        <v>619</v>
      </c>
      <c r="B213" s="74" t="s">
        <v>620</v>
      </c>
    </row>
    <row r="214" spans="1:27">
      <c r="A214" s="72">
        <f t="shared" ref="A214:A223" si="109">A32</f>
        <v>1</v>
      </c>
      <c r="B214" s="72" t="str">
        <f t="shared" si="93"/>
        <v>Year 1</v>
      </c>
      <c r="C214" s="79">
        <f t="shared" ref="C214:AA214" si="110">IFERROR((C$14*C48/100-((C153/C$23)*(C86/100)/(1+C$4)^$A214))-(C226/((C$43+C$44)/100)*C86)/100,0)</f>
        <v>5670</v>
      </c>
      <c r="D214" s="79">
        <f t="shared" si="110"/>
        <v>4944.5999999999985</v>
      </c>
      <c r="E214" s="79">
        <f t="shared" si="110"/>
        <v>0</v>
      </c>
      <c r="F214" s="79">
        <f t="shared" si="110"/>
        <v>0</v>
      </c>
      <c r="G214" s="79">
        <f t="shared" si="110"/>
        <v>0</v>
      </c>
      <c r="H214" s="79">
        <f t="shared" si="110"/>
        <v>0</v>
      </c>
      <c r="I214" s="79">
        <f t="shared" si="110"/>
        <v>0</v>
      </c>
      <c r="J214" s="79">
        <f t="shared" si="110"/>
        <v>0</v>
      </c>
      <c r="K214" s="79">
        <f t="shared" si="110"/>
        <v>0</v>
      </c>
      <c r="L214" s="79">
        <f t="shared" si="110"/>
        <v>0</v>
      </c>
      <c r="M214" s="79">
        <f t="shared" si="110"/>
        <v>0</v>
      </c>
      <c r="N214" s="79">
        <f t="shared" si="110"/>
        <v>0</v>
      </c>
      <c r="O214" s="79">
        <f t="shared" si="110"/>
        <v>0</v>
      </c>
      <c r="P214" s="79">
        <f t="shared" si="110"/>
        <v>0</v>
      </c>
      <c r="Q214" s="79">
        <f t="shared" si="110"/>
        <v>0</v>
      </c>
      <c r="R214" s="79">
        <f t="shared" si="110"/>
        <v>0</v>
      </c>
      <c r="S214" s="79">
        <f t="shared" si="110"/>
        <v>0</v>
      </c>
      <c r="T214" s="79">
        <f t="shared" si="110"/>
        <v>0</v>
      </c>
      <c r="U214" s="79">
        <f t="shared" si="110"/>
        <v>0</v>
      </c>
      <c r="V214" s="79">
        <f t="shared" si="110"/>
        <v>0</v>
      </c>
      <c r="W214" s="79">
        <f t="shared" si="110"/>
        <v>0</v>
      </c>
      <c r="X214" s="79">
        <f t="shared" si="110"/>
        <v>0</v>
      </c>
      <c r="Y214" s="79">
        <f t="shared" si="110"/>
        <v>0</v>
      </c>
      <c r="Z214" s="79">
        <f t="shared" si="110"/>
        <v>0</v>
      </c>
      <c r="AA214" s="79">
        <f t="shared" si="110"/>
        <v>0</v>
      </c>
    </row>
    <row r="215" spans="1:27">
      <c r="A215" s="72">
        <f t="shared" si="109"/>
        <v>2</v>
      </c>
      <c r="B215" s="72" t="str">
        <f t="shared" si="93"/>
        <v>Year 2</v>
      </c>
      <c r="C215" s="79">
        <f t="shared" ref="C215:AA215" si="111">IFERROR((C$14*C49/100-((C154/C$23)*(C87/100)/(1+C$4)^$A215))-(C227/((C$43+C$44)/100)*C87)/100,0)</f>
        <v>5670</v>
      </c>
      <c r="D215" s="79">
        <f t="shared" si="111"/>
        <v>2597.4601874999989</v>
      </c>
      <c r="E215" s="79">
        <f t="shared" si="111"/>
        <v>0</v>
      </c>
      <c r="F215" s="79">
        <f t="shared" si="111"/>
        <v>0</v>
      </c>
      <c r="G215" s="79">
        <f t="shared" si="111"/>
        <v>0</v>
      </c>
      <c r="H215" s="79">
        <f t="shared" si="111"/>
        <v>0</v>
      </c>
      <c r="I215" s="79">
        <f t="shared" si="111"/>
        <v>0</v>
      </c>
      <c r="J215" s="79">
        <f t="shared" si="111"/>
        <v>0</v>
      </c>
      <c r="K215" s="79">
        <f t="shared" si="111"/>
        <v>0</v>
      </c>
      <c r="L215" s="79">
        <f t="shared" si="111"/>
        <v>0</v>
      </c>
      <c r="M215" s="79">
        <f t="shared" si="111"/>
        <v>0</v>
      </c>
      <c r="N215" s="79">
        <f t="shared" si="111"/>
        <v>0</v>
      </c>
      <c r="O215" s="79">
        <f t="shared" si="111"/>
        <v>0</v>
      </c>
      <c r="P215" s="79">
        <f t="shared" si="111"/>
        <v>0</v>
      </c>
      <c r="Q215" s="79">
        <f t="shared" si="111"/>
        <v>0</v>
      </c>
      <c r="R215" s="79">
        <f t="shared" si="111"/>
        <v>0</v>
      </c>
      <c r="S215" s="79">
        <f t="shared" si="111"/>
        <v>0</v>
      </c>
      <c r="T215" s="79">
        <f t="shared" si="111"/>
        <v>0</v>
      </c>
      <c r="U215" s="79">
        <f t="shared" si="111"/>
        <v>0</v>
      </c>
      <c r="V215" s="79">
        <f t="shared" si="111"/>
        <v>0</v>
      </c>
      <c r="W215" s="79">
        <f t="shared" si="111"/>
        <v>0</v>
      </c>
      <c r="X215" s="79">
        <f t="shared" si="111"/>
        <v>0</v>
      </c>
      <c r="Y215" s="79">
        <f t="shared" si="111"/>
        <v>0</v>
      </c>
      <c r="Z215" s="79">
        <f t="shared" si="111"/>
        <v>0</v>
      </c>
      <c r="AA215" s="79">
        <f t="shared" si="111"/>
        <v>0</v>
      </c>
    </row>
    <row r="216" spans="1:27">
      <c r="A216" s="72">
        <f t="shared" si="109"/>
        <v>3</v>
      </c>
      <c r="B216" s="72" t="str">
        <f t="shared" si="93"/>
        <v>Year 3</v>
      </c>
      <c r="C216" s="79">
        <f t="shared" ref="C216:AA216" si="112">IFERROR((C$14*C50/100-((C155/C$23)*(C88/100)/(1+C$4)^$A216))-(C228/((C$43+C$44)/100)*C88)/100,0)</f>
        <v>1819.2725760937494</v>
      </c>
      <c r="D216" s="79">
        <f t="shared" si="112"/>
        <v>0</v>
      </c>
      <c r="E216" s="79">
        <f t="shared" si="112"/>
        <v>0</v>
      </c>
      <c r="F216" s="79">
        <f t="shared" si="112"/>
        <v>0</v>
      </c>
      <c r="G216" s="79">
        <f t="shared" si="112"/>
        <v>0</v>
      </c>
      <c r="H216" s="79">
        <f t="shared" si="112"/>
        <v>0</v>
      </c>
      <c r="I216" s="79">
        <f t="shared" si="112"/>
        <v>0</v>
      </c>
      <c r="J216" s="79">
        <f t="shared" si="112"/>
        <v>0</v>
      </c>
      <c r="K216" s="79">
        <f t="shared" si="112"/>
        <v>0</v>
      </c>
      <c r="L216" s="79">
        <f t="shared" si="112"/>
        <v>0</v>
      </c>
      <c r="M216" s="79">
        <f t="shared" si="112"/>
        <v>0</v>
      </c>
      <c r="N216" s="79">
        <f t="shared" si="112"/>
        <v>0</v>
      </c>
      <c r="O216" s="79">
        <f t="shared" si="112"/>
        <v>0</v>
      </c>
      <c r="P216" s="79">
        <f t="shared" si="112"/>
        <v>0</v>
      </c>
      <c r="Q216" s="79">
        <f t="shared" si="112"/>
        <v>0</v>
      </c>
      <c r="R216" s="79">
        <f t="shared" si="112"/>
        <v>0</v>
      </c>
      <c r="S216" s="79">
        <f t="shared" si="112"/>
        <v>0</v>
      </c>
      <c r="T216" s="79">
        <f t="shared" si="112"/>
        <v>0</v>
      </c>
      <c r="U216" s="79">
        <f t="shared" si="112"/>
        <v>0</v>
      </c>
      <c r="V216" s="79">
        <f t="shared" si="112"/>
        <v>0</v>
      </c>
      <c r="W216" s="79">
        <f t="shared" si="112"/>
        <v>0</v>
      </c>
      <c r="X216" s="79">
        <f t="shared" si="112"/>
        <v>0</v>
      </c>
      <c r="Y216" s="79">
        <f t="shared" si="112"/>
        <v>0</v>
      </c>
      <c r="Z216" s="79">
        <f t="shared" si="112"/>
        <v>0</v>
      </c>
      <c r="AA216" s="79">
        <f t="shared" si="112"/>
        <v>0</v>
      </c>
    </row>
    <row r="217" spans="1:27">
      <c r="A217" s="72">
        <f t="shared" si="109"/>
        <v>4</v>
      </c>
      <c r="B217" s="72" t="str">
        <f t="shared" si="93"/>
        <v>Year 4</v>
      </c>
      <c r="C217" s="79">
        <f t="shared" ref="C217:AA217" si="113">IFERROR((C$14*C51/100-((C156/C$23)*(C89/100)/(1+C$4)^$A217))-(C229/((C$43+C$44)/100)*C89)/100,0)</f>
        <v>4811.9759637679645</v>
      </c>
      <c r="D217" s="79">
        <f t="shared" si="113"/>
        <v>0</v>
      </c>
      <c r="E217" s="79">
        <f t="shared" si="113"/>
        <v>0</v>
      </c>
      <c r="F217" s="79">
        <f t="shared" si="113"/>
        <v>0</v>
      </c>
      <c r="G217" s="79">
        <f t="shared" si="113"/>
        <v>0</v>
      </c>
      <c r="H217" s="79">
        <f t="shared" si="113"/>
        <v>0</v>
      </c>
      <c r="I217" s="79">
        <f t="shared" si="113"/>
        <v>0</v>
      </c>
      <c r="J217" s="79">
        <f t="shared" si="113"/>
        <v>0</v>
      </c>
      <c r="K217" s="79">
        <f t="shared" si="113"/>
        <v>0</v>
      </c>
      <c r="L217" s="79">
        <f t="shared" si="113"/>
        <v>0</v>
      </c>
      <c r="M217" s="79">
        <f t="shared" si="113"/>
        <v>0</v>
      </c>
      <c r="N217" s="79">
        <f t="shared" si="113"/>
        <v>0</v>
      </c>
      <c r="O217" s="79">
        <f t="shared" si="113"/>
        <v>0</v>
      </c>
      <c r="P217" s="79">
        <f t="shared" si="113"/>
        <v>0</v>
      </c>
      <c r="Q217" s="79">
        <f t="shared" si="113"/>
        <v>0</v>
      </c>
      <c r="R217" s="79">
        <f t="shared" si="113"/>
        <v>0</v>
      </c>
      <c r="S217" s="79">
        <f t="shared" si="113"/>
        <v>0</v>
      </c>
      <c r="T217" s="79">
        <f t="shared" si="113"/>
        <v>0</v>
      </c>
      <c r="U217" s="79">
        <f t="shared" si="113"/>
        <v>0</v>
      </c>
      <c r="V217" s="79">
        <f t="shared" si="113"/>
        <v>0</v>
      </c>
      <c r="W217" s="79">
        <f t="shared" si="113"/>
        <v>0</v>
      </c>
      <c r="X217" s="79">
        <f t="shared" si="113"/>
        <v>0</v>
      </c>
      <c r="Y217" s="79">
        <f t="shared" si="113"/>
        <v>0</v>
      </c>
      <c r="Z217" s="79">
        <f t="shared" si="113"/>
        <v>0</v>
      </c>
      <c r="AA217" s="79">
        <f t="shared" si="113"/>
        <v>0</v>
      </c>
    </row>
    <row r="218" spans="1:27">
      <c r="A218" s="72">
        <f t="shared" si="109"/>
        <v>5</v>
      </c>
      <c r="B218" s="72" t="str">
        <f t="shared" si="93"/>
        <v>Year 5</v>
      </c>
      <c r="C218" s="79">
        <f t="shared" ref="C218:AA218" si="114">IFERROR((C$14*C52/100-((C157/C$23)*(C90/100)/(1+C$4)^$A218))-(C230/((C$43+C$44)/100)*C90)/100,0)</f>
        <v>6363.838212083132</v>
      </c>
      <c r="D218" s="79">
        <f t="shared" si="114"/>
        <v>0</v>
      </c>
      <c r="E218" s="79">
        <f t="shared" si="114"/>
        <v>0</v>
      </c>
      <c r="F218" s="79">
        <f t="shared" si="114"/>
        <v>0</v>
      </c>
      <c r="G218" s="79">
        <f t="shared" si="114"/>
        <v>0</v>
      </c>
      <c r="H218" s="79">
        <f t="shared" si="114"/>
        <v>0</v>
      </c>
      <c r="I218" s="79">
        <f t="shared" si="114"/>
        <v>0</v>
      </c>
      <c r="J218" s="79">
        <f t="shared" si="114"/>
        <v>0</v>
      </c>
      <c r="K218" s="79">
        <f t="shared" si="114"/>
        <v>0</v>
      </c>
      <c r="L218" s="79">
        <f t="shared" si="114"/>
        <v>0</v>
      </c>
      <c r="M218" s="79">
        <f t="shared" si="114"/>
        <v>0</v>
      </c>
      <c r="N218" s="79">
        <f t="shared" si="114"/>
        <v>0</v>
      </c>
      <c r="O218" s="79">
        <f t="shared" si="114"/>
        <v>0</v>
      </c>
      <c r="P218" s="79">
        <f t="shared" si="114"/>
        <v>0</v>
      </c>
      <c r="Q218" s="79">
        <f t="shared" si="114"/>
        <v>0</v>
      </c>
      <c r="R218" s="79">
        <f t="shared" si="114"/>
        <v>0</v>
      </c>
      <c r="S218" s="79">
        <f t="shared" si="114"/>
        <v>0</v>
      </c>
      <c r="T218" s="79">
        <f t="shared" si="114"/>
        <v>0</v>
      </c>
      <c r="U218" s="79">
        <f t="shared" si="114"/>
        <v>0</v>
      </c>
      <c r="V218" s="79">
        <f t="shared" si="114"/>
        <v>0</v>
      </c>
      <c r="W218" s="79">
        <f t="shared" si="114"/>
        <v>0</v>
      </c>
      <c r="X218" s="79">
        <f t="shared" si="114"/>
        <v>0</v>
      </c>
      <c r="Y218" s="79">
        <f t="shared" si="114"/>
        <v>0</v>
      </c>
      <c r="Z218" s="79">
        <f t="shared" si="114"/>
        <v>0</v>
      </c>
      <c r="AA218" s="79">
        <f t="shared" si="114"/>
        <v>0</v>
      </c>
    </row>
    <row r="219" spans="1:27">
      <c r="A219" s="72">
        <f t="shared" si="109"/>
        <v>6</v>
      </c>
      <c r="B219" s="72" t="str">
        <f t="shared" si="93"/>
        <v>Year 6</v>
      </c>
      <c r="C219" s="79">
        <f t="shared" ref="C219:AA219" si="115">IFERROR((C$14*C53/100-((C158/C$23)*(C91/100)/(1+C$4)^$A219))-(C231/((C$43+C$44)/100)*C91)/100,0)</f>
        <v>8416.1760354799444</v>
      </c>
      <c r="D219" s="79">
        <f t="shared" si="115"/>
        <v>0</v>
      </c>
      <c r="E219" s="79">
        <f t="shared" si="115"/>
        <v>0</v>
      </c>
      <c r="F219" s="79">
        <f t="shared" si="115"/>
        <v>0</v>
      </c>
      <c r="G219" s="79">
        <f t="shared" si="115"/>
        <v>0</v>
      </c>
      <c r="H219" s="79">
        <f t="shared" si="115"/>
        <v>0</v>
      </c>
      <c r="I219" s="79">
        <f t="shared" si="115"/>
        <v>0</v>
      </c>
      <c r="J219" s="79">
        <f t="shared" si="115"/>
        <v>0</v>
      </c>
      <c r="K219" s="79">
        <f t="shared" si="115"/>
        <v>0</v>
      </c>
      <c r="L219" s="79">
        <f t="shared" si="115"/>
        <v>0</v>
      </c>
      <c r="M219" s="79">
        <f t="shared" si="115"/>
        <v>0</v>
      </c>
      <c r="N219" s="79">
        <f t="shared" si="115"/>
        <v>0</v>
      </c>
      <c r="O219" s="79">
        <f t="shared" si="115"/>
        <v>0</v>
      </c>
      <c r="P219" s="79">
        <f t="shared" si="115"/>
        <v>0</v>
      </c>
      <c r="Q219" s="79">
        <f t="shared" si="115"/>
        <v>0</v>
      </c>
      <c r="R219" s="79">
        <f t="shared" si="115"/>
        <v>0</v>
      </c>
      <c r="S219" s="79">
        <f t="shared" si="115"/>
        <v>0</v>
      </c>
      <c r="T219" s="79">
        <f t="shared" si="115"/>
        <v>0</v>
      </c>
      <c r="U219" s="79">
        <f t="shared" si="115"/>
        <v>0</v>
      </c>
      <c r="V219" s="79">
        <f t="shared" si="115"/>
        <v>0</v>
      </c>
      <c r="W219" s="79">
        <f t="shared" si="115"/>
        <v>0</v>
      </c>
      <c r="X219" s="79">
        <f t="shared" si="115"/>
        <v>0</v>
      </c>
      <c r="Y219" s="79">
        <f t="shared" si="115"/>
        <v>0</v>
      </c>
      <c r="Z219" s="79">
        <f t="shared" si="115"/>
        <v>0</v>
      </c>
      <c r="AA219" s="79">
        <f t="shared" si="115"/>
        <v>0</v>
      </c>
    </row>
    <row r="220" spans="1:27">
      <c r="A220" s="72">
        <f t="shared" si="109"/>
        <v>7</v>
      </c>
      <c r="B220" s="72" t="str">
        <f t="shared" si="93"/>
        <v>Year 7</v>
      </c>
      <c r="C220" s="79">
        <f t="shared" ref="C220:AA220" si="116">IFERROR((C$14*C54/100-((C159/C$23)*(C92/100)/(1+C$4)^$A220))-(C232/((C$43+C$44)/100)*C92)/100,0)</f>
        <v>5565.1964034611119</v>
      </c>
      <c r="D220" s="79">
        <f t="shared" si="116"/>
        <v>0</v>
      </c>
      <c r="E220" s="79">
        <f t="shared" si="116"/>
        <v>0</v>
      </c>
      <c r="F220" s="79">
        <f t="shared" si="116"/>
        <v>0</v>
      </c>
      <c r="G220" s="79">
        <f t="shared" si="116"/>
        <v>0</v>
      </c>
      <c r="H220" s="79">
        <f t="shared" si="116"/>
        <v>0</v>
      </c>
      <c r="I220" s="79">
        <f t="shared" si="116"/>
        <v>0</v>
      </c>
      <c r="J220" s="79">
        <f t="shared" si="116"/>
        <v>0</v>
      </c>
      <c r="K220" s="79">
        <f t="shared" si="116"/>
        <v>0</v>
      </c>
      <c r="L220" s="79">
        <f t="shared" si="116"/>
        <v>0</v>
      </c>
      <c r="M220" s="79">
        <f t="shared" si="116"/>
        <v>0</v>
      </c>
      <c r="N220" s="79">
        <f t="shared" si="116"/>
        <v>0</v>
      </c>
      <c r="O220" s="79">
        <f t="shared" si="116"/>
        <v>0</v>
      </c>
      <c r="P220" s="79">
        <f t="shared" si="116"/>
        <v>0</v>
      </c>
      <c r="Q220" s="79">
        <f t="shared" si="116"/>
        <v>0</v>
      </c>
      <c r="R220" s="79">
        <f t="shared" si="116"/>
        <v>0</v>
      </c>
      <c r="S220" s="79">
        <f t="shared" si="116"/>
        <v>0</v>
      </c>
      <c r="T220" s="79">
        <f t="shared" si="116"/>
        <v>0</v>
      </c>
      <c r="U220" s="79">
        <f t="shared" si="116"/>
        <v>0</v>
      </c>
      <c r="V220" s="79">
        <f t="shared" si="116"/>
        <v>0</v>
      </c>
      <c r="W220" s="79">
        <f t="shared" si="116"/>
        <v>0</v>
      </c>
      <c r="X220" s="79">
        <f t="shared" si="116"/>
        <v>0</v>
      </c>
      <c r="Y220" s="79">
        <f t="shared" si="116"/>
        <v>0</v>
      </c>
      <c r="Z220" s="79">
        <f t="shared" si="116"/>
        <v>0</v>
      </c>
      <c r="AA220" s="79">
        <f t="shared" si="116"/>
        <v>0</v>
      </c>
    </row>
    <row r="221" spans="1:27">
      <c r="A221" s="72">
        <f t="shared" si="109"/>
        <v>8</v>
      </c>
      <c r="B221" s="72" t="str">
        <f t="shared" si="93"/>
        <v>Year 8</v>
      </c>
      <c r="C221" s="79">
        <f t="shared" ref="C221:AA221" si="117">IFERROR((C$14*C55/100-((C160/C$23)*(C93/100)/(1+C$4)^$A221))-(C233/((C$43+C$44)/100)*C93)/100,0)</f>
        <v>0</v>
      </c>
      <c r="D221" s="79">
        <f t="shared" si="117"/>
        <v>0</v>
      </c>
      <c r="E221" s="79">
        <f t="shared" si="117"/>
        <v>0</v>
      </c>
      <c r="F221" s="79">
        <f t="shared" si="117"/>
        <v>0</v>
      </c>
      <c r="G221" s="79">
        <f t="shared" si="117"/>
        <v>0</v>
      </c>
      <c r="H221" s="79">
        <f t="shared" si="117"/>
        <v>0</v>
      </c>
      <c r="I221" s="79">
        <f t="shared" si="117"/>
        <v>0</v>
      </c>
      <c r="J221" s="79">
        <f t="shared" si="117"/>
        <v>0</v>
      </c>
      <c r="K221" s="79">
        <f t="shared" si="117"/>
        <v>0</v>
      </c>
      <c r="L221" s="79">
        <f t="shared" si="117"/>
        <v>0</v>
      </c>
      <c r="M221" s="79">
        <f t="shared" si="117"/>
        <v>0</v>
      </c>
      <c r="N221" s="79">
        <f t="shared" si="117"/>
        <v>0</v>
      </c>
      <c r="O221" s="79">
        <f t="shared" si="117"/>
        <v>0</v>
      </c>
      <c r="P221" s="79">
        <f t="shared" si="117"/>
        <v>0</v>
      </c>
      <c r="Q221" s="79">
        <f t="shared" si="117"/>
        <v>0</v>
      </c>
      <c r="R221" s="79">
        <f t="shared" si="117"/>
        <v>0</v>
      </c>
      <c r="S221" s="79">
        <f t="shared" si="117"/>
        <v>0</v>
      </c>
      <c r="T221" s="79">
        <f t="shared" si="117"/>
        <v>0</v>
      </c>
      <c r="U221" s="79">
        <f t="shared" si="117"/>
        <v>0</v>
      </c>
      <c r="V221" s="79">
        <f t="shared" si="117"/>
        <v>0</v>
      </c>
      <c r="W221" s="79">
        <f t="shared" si="117"/>
        <v>0</v>
      </c>
      <c r="X221" s="79">
        <f t="shared" si="117"/>
        <v>0</v>
      </c>
      <c r="Y221" s="79">
        <f t="shared" si="117"/>
        <v>0</v>
      </c>
      <c r="Z221" s="79">
        <f t="shared" si="117"/>
        <v>0</v>
      </c>
      <c r="AA221" s="79">
        <f t="shared" si="117"/>
        <v>0</v>
      </c>
    </row>
    <row r="222" spans="1:27">
      <c r="A222" s="72">
        <f t="shared" si="109"/>
        <v>9</v>
      </c>
      <c r="B222" s="72" t="str">
        <f t="shared" si="93"/>
        <v>Year 9</v>
      </c>
      <c r="C222" s="79">
        <f t="shared" ref="C222:AA222" si="118">IFERROR((C$14*C56/100-((C161/C$23)*(C94/100)/(1+C$4)^$A222))-(C234/((C$43+C$44)/100)*C94)/100,0)</f>
        <v>0</v>
      </c>
      <c r="D222" s="79">
        <f t="shared" si="118"/>
        <v>0</v>
      </c>
      <c r="E222" s="79">
        <f t="shared" si="118"/>
        <v>0</v>
      </c>
      <c r="F222" s="79">
        <f t="shared" si="118"/>
        <v>0</v>
      </c>
      <c r="G222" s="79">
        <f t="shared" si="118"/>
        <v>0</v>
      </c>
      <c r="H222" s="79">
        <f t="shared" si="118"/>
        <v>0</v>
      </c>
      <c r="I222" s="79">
        <f t="shared" si="118"/>
        <v>0</v>
      </c>
      <c r="J222" s="79">
        <f t="shared" si="118"/>
        <v>0</v>
      </c>
      <c r="K222" s="79">
        <f t="shared" si="118"/>
        <v>0</v>
      </c>
      <c r="L222" s="79">
        <f t="shared" si="118"/>
        <v>0</v>
      </c>
      <c r="M222" s="79">
        <f t="shared" si="118"/>
        <v>0</v>
      </c>
      <c r="N222" s="79">
        <f t="shared" si="118"/>
        <v>0</v>
      </c>
      <c r="O222" s="79">
        <f t="shared" si="118"/>
        <v>0</v>
      </c>
      <c r="P222" s="79">
        <f t="shared" si="118"/>
        <v>0</v>
      </c>
      <c r="Q222" s="79">
        <f t="shared" si="118"/>
        <v>0</v>
      </c>
      <c r="R222" s="79">
        <f t="shared" si="118"/>
        <v>0</v>
      </c>
      <c r="S222" s="79">
        <f t="shared" si="118"/>
        <v>0</v>
      </c>
      <c r="T222" s="79">
        <f t="shared" si="118"/>
        <v>0</v>
      </c>
      <c r="U222" s="79">
        <f t="shared" si="118"/>
        <v>0</v>
      </c>
      <c r="V222" s="79">
        <f t="shared" si="118"/>
        <v>0</v>
      </c>
      <c r="W222" s="79">
        <f t="shared" si="118"/>
        <v>0</v>
      </c>
      <c r="X222" s="79">
        <f t="shared" si="118"/>
        <v>0</v>
      </c>
      <c r="Y222" s="79">
        <f t="shared" si="118"/>
        <v>0</v>
      </c>
      <c r="Z222" s="79">
        <f t="shared" si="118"/>
        <v>0</v>
      </c>
      <c r="AA222" s="79">
        <f t="shared" si="118"/>
        <v>0</v>
      </c>
    </row>
    <row r="223" spans="1:27">
      <c r="A223" s="72">
        <f t="shared" si="109"/>
        <v>10</v>
      </c>
      <c r="B223" s="72" t="str">
        <f t="shared" si="93"/>
        <v>Year 10</v>
      </c>
      <c r="C223" s="79">
        <f t="shared" ref="C223:AA223" si="119">IFERROR((C$14*C57/100-((C162/C$23)*(C95/100)/(1+C$4)^$A223))-(C235/((C$43+C$44)/100)*C95)/100,0)</f>
        <v>0</v>
      </c>
      <c r="D223" s="79">
        <f t="shared" si="119"/>
        <v>0</v>
      </c>
      <c r="E223" s="79">
        <f t="shared" si="119"/>
        <v>0</v>
      </c>
      <c r="F223" s="79">
        <f t="shared" si="119"/>
        <v>0</v>
      </c>
      <c r="G223" s="79">
        <f t="shared" si="119"/>
        <v>0</v>
      </c>
      <c r="H223" s="79">
        <f t="shared" si="119"/>
        <v>0</v>
      </c>
      <c r="I223" s="79">
        <f t="shared" si="119"/>
        <v>0</v>
      </c>
      <c r="J223" s="79">
        <f t="shared" si="119"/>
        <v>0</v>
      </c>
      <c r="K223" s="79">
        <f t="shared" si="119"/>
        <v>0</v>
      </c>
      <c r="L223" s="79">
        <f t="shared" si="119"/>
        <v>0</v>
      </c>
      <c r="M223" s="79">
        <f t="shared" si="119"/>
        <v>0</v>
      </c>
      <c r="N223" s="79">
        <f t="shared" si="119"/>
        <v>0</v>
      </c>
      <c r="O223" s="79">
        <f t="shared" si="119"/>
        <v>0</v>
      </c>
      <c r="P223" s="79">
        <f t="shared" si="119"/>
        <v>0</v>
      </c>
      <c r="Q223" s="79">
        <f t="shared" si="119"/>
        <v>0</v>
      </c>
      <c r="R223" s="79">
        <f t="shared" si="119"/>
        <v>0</v>
      </c>
      <c r="S223" s="79">
        <f t="shared" si="119"/>
        <v>0</v>
      </c>
      <c r="T223" s="79">
        <f t="shared" si="119"/>
        <v>0</v>
      </c>
      <c r="U223" s="79">
        <f t="shared" si="119"/>
        <v>0</v>
      </c>
      <c r="V223" s="79">
        <f t="shared" si="119"/>
        <v>0</v>
      </c>
      <c r="W223" s="79">
        <f t="shared" si="119"/>
        <v>0</v>
      </c>
      <c r="X223" s="79">
        <f t="shared" si="119"/>
        <v>0</v>
      </c>
      <c r="Y223" s="79">
        <f t="shared" si="119"/>
        <v>0</v>
      </c>
      <c r="Z223" s="79">
        <f t="shared" si="119"/>
        <v>0</v>
      </c>
      <c r="AA223" s="79">
        <f t="shared" si="119"/>
        <v>0</v>
      </c>
    </row>
    <row r="225" spans="1:27" ht="43.15">
      <c r="A225" s="204" t="s">
        <v>621</v>
      </c>
      <c r="B225" s="74" t="s">
        <v>622</v>
      </c>
      <c r="C225" s="199" t="s">
        <v>478</v>
      </c>
    </row>
    <row r="226" spans="1:27">
      <c r="A226" s="72">
        <f t="shared" ref="A226:A235" si="120">A32</f>
        <v>1</v>
      </c>
      <c r="B226" s="72" t="str">
        <f t="shared" si="93"/>
        <v>Year 1</v>
      </c>
      <c r="C226" s="79">
        <f t="shared" ref="C226:AA226" si="121">IF(C32&gt;0,C$14*C74/100,0)</f>
        <v>0</v>
      </c>
      <c r="D226" s="79">
        <f t="shared" si="121"/>
        <v>0</v>
      </c>
      <c r="E226" s="79">
        <f t="shared" si="121"/>
        <v>0</v>
      </c>
      <c r="F226" s="79">
        <f t="shared" si="121"/>
        <v>0</v>
      </c>
      <c r="G226" s="79">
        <f t="shared" si="121"/>
        <v>0</v>
      </c>
      <c r="H226" s="79">
        <f t="shared" si="121"/>
        <v>0</v>
      </c>
      <c r="I226" s="79">
        <f t="shared" si="121"/>
        <v>0</v>
      </c>
      <c r="J226" s="79">
        <f t="shared" si="121"/>
        <v>0</v>
      </c>
      <c r="K226" s="79">
        <f t="shared" si="121"/>
        <v>0</v>
      </c>
      <c r="L226" s="79">
        <f t="shared" si="121"/>
        <v>0</v>
      </c>
      <c r="M226" s="79">
        <f t="shared" si="121"/>
        <v>0</v>
      </c>
      <c r="N226" s="79">
        <f t="shared" si="121"/>
        <v>0</v>
      </c>
      <c r="O226" s="79">
        <f t="shared" si="121"/>
        <v>0</v>
      </c>
      <c r="P226" s="79">
        <f t="shared" si="121"/>
        <v>0</v>
      </c>
      <c r="Q226" s="79">
        <f t="shared" si="121"/>
        <v>0</v>
      </c>
      <c r="R226" s="79">
        <f t="shared" si="121"/>
        <v>0</v>
      </c>
      <c r="S226" s="79">
        <f t="shared" si="121"/>
        <v>0</v>
      </c>
      <c r="T226" s="79">
        <f t="shared" si="121"/>
        <v>0</v>
      </c>
      <c r="U226" s="79">
        <f t="shared" si="121"/>
        <v>0</v>
      </c>
      <c r="V226" s="79">
        <f t="shared" si="121"/>
        <v>0</v>
      </c>
      <c r="W226" s="79">
        <f t="shared" si="121"/>
        <v>0</v>
      </c>
      <c r="X226" s="79">
        <f t="shared" si="121"/>
        <v>0</v>
      </c>
      <c r="Y226" s="79">
        <f t="shared" si="121"/>
        <v>0</v>
      </c>
      <c r="Z226" s="79">
        <f t="shared" si="121"/>
        <v>0</v>
      </c>
      <c r="AA226" s="79">
        <f t="shared" si="121"/>
        <v>0</v>
      </c>
    </row>
    <row r="227" spans="1:27">
      <c r="A227" s="72">
        <f t="shared" si="120"/>
        <v>2</v>
      </c>
      <c r="B227" s="72" t="str">
        <f t="shared" si="93"/>
        <v>Year 2</v>
      </c>
      <c r="C227" s="79">
        <f t="shared" ref="C227:AA227" si="122">IF(C33&gt;0,C$14*C75/100,0)</f>
        <v>0</v>
      </c>
      <c r="D227" s="79">
        <f t="shared" si="122"/>
        <v>0</v>
      </c>
      <c r="E227" s="79">
        <f t="shared" si="122"/>
        <v>0</v>
      </c>
      <c r="F227" s="79">
        <f t="shared" si="122"/>
        <v>0</v>
      </c>
      <c r="G227" s="79">
        <f t="shared" si="122"/>
        <v>0</v>
      </c>
      <c r="H227" s="79">
        <f t="shared" si="122"/>
        <v>0</v>
      </c>
      <c r="I227" s="79">
        <f t="shared" si="122"/>
        <v>0</v>
      </c>
      <c r="J227" s="79">
        <f t="shared" si="122"/>
        <v>0</v>
      </c>
      <c r="K227" s="79">
        <f t="shared" si="122"/>
        <v>0</v>
      </c>
      <c r="L227" s="79">
        <f t="shared" si="122"/>
        <v>0</v>
      </c>
      <c r="M227" s="79">
        <f t="shared" si="122"/>
        <v>0</v>
      </c>
      <c r="N227" s="79">
        <f t="shared" si="122"/>
        <v>0</v>
      </c>
      <c r="O227" s="79">
        <f t="shared" si="122"/>
        <v>0</v>
      </c>
      <c r="P227" s="79">
        <f t="shared" si="122"/>
        <v>0</v>
      </c>
      <c r="Q227" s="79">
        <f t="shared" si="122"/>
        <v>0</v>
      </c>
      <c r="R227" s="79">
        <f t="shared" si="122"/>
        <v>0</v>
      </c>
      <c r="S227" s="79">
        <f t="shared" si="122"/>
        <v>0</v>
      </c>
      <c r="T227" s="79">
        <f t="shared" si="122"/>
        <v>0</v>
      </c>
      <c r="U227" s="79">
        <f t="shared" si="122"/>
        <v>0</v>
      </c>
      <c r="V227" s="79">
        <f t="shared" si="122"/>
        <v>0</v>
      </c>
      <c r="W227" s="79">
        <f t="shared" si="122"/>
        <v>0</v>
      </c>
      <c r="X227" s="79">
        <f t="shared" si="122"/>
        <v>0</v>
      </c>
      <c r="Y227" s="79">
        <f t="shared" si="122"/>
        <v>0</v>
      </c>
      <c r="Z227" s="79">
        <f t="shared" si="122"/>
        <v>0</v>
      </c>
      <c r="AA227" s="79">
        <f t="shared" si="122"/>
        <v>0</v>
      </c>
    </row>
    <row r="228" spans="1:27">
      <c r="A228" s="72">
        <f t="shared" si="120"/>
        <v>3</v>
      </c>
      <c r="B228" s="72" t="str">
        <f t="shared" si="93"/>
        <v>Year 3</v>
      </c>
      <c r="C228" s="79">
        <f t="shared" ref="C228:AA228" si="123">IF(C34&gt;0,C$14*C76/100,0)</f>
        <v>4363.0101562499985</v>
      </c>
      <c r="D228" s="79">
        <f t="shared" si="123"/>
        <v>0</v>
      </c>
      <c r="E228" s="79">
        <f t="shared" si="123"/>
        <v>0</v>
      </c>
      <c r="F228" s="79">
        <f t="shared" si="123"/>
        <v>0</v>
      </c>
      <c r="G228" s="79">
        <f t="shared" si="123"/>
        <v>0</v>
      </c>
      <c r="H228" s="79">
        <f t="shared" si="123"/>
        <v>0</v>
      </c>
      <c r="I228" s="79">
        <f t="shared" si="123"/>
        <v>0</v>
      </c>
      <c r="J228" s="79">
        <f t="shared" si="123"/>
        <v>0</v>
      </c>
      <c r="K228" s="79">
        <f t="shared" si="123"/>
        <v>0</v>
      </c>
      <c r="L228" s="79">
        <f t="shared" si="123"/>
        <v>0</v>
      </c>
      <c r="M228" s="79">
        <f t="shared" si="123"/>
        <v>0</v>
      </c>
      <c r="N228" s="79">
        <f t="shared" si="123"/>
        <v>0</v>
      </c>
      <c r="O228" s="79">
        <f t="shared" si="123"/>
        <v>0</v>
      </c>
      <c r="P228" s="79">
        <f t="shared" si="123"/>
        <v>0</v>
      </c>
      <c r="Q228" s="79">
        <f t="shared" si="123"/>
        <v>0</v>
      </c>
      <c r="R228" s="79">
        <f t="shared" si="123"/>
        <v>0</v>
      </c>
      <c r="S228" s="79">
        <f t="shared" si="123"/>
        <v>0</v>
      </c>
      <c r="T228" s="79">
        <f t="shared" si="123"/>
        <v>0</v>
      </c>
      <c r="U228" s="79">
        <f t="shared" si="123"/>
        <v>0</v>
      </c>
      <c r="V228" s="79">
        <f t="shared" si="123"/>
        <v>0</v>
      </c>
      <c r="W228" s="79">
        <f t="shared" si="123"/>
        <v>0</v>
      </c>
      <c r="X228" s="79">
        <f t="shared" si="123"/>
        <v>0</v>
      </c>
      <c r="Y228" s="79">
        <f t="shared" si="123"/>
        <v>0</v>
      </c>
      <c r="Z228" s="79">
        <f t="shared" si="123"/>
        <v>0</v>
      </c>
      <c r="AA228" s="79">
        <f t="shared" si="123"/>
        <v>0</v>
      </c>
    </row>
    <row r="229" spans="1:27">
      <c r="A229" s="72">
        <f t="shared" si="120"/>
        <v>4</v>
      </c>
      <c r="B229" s="72" t="str">
        <f t="shared" si="93"/>
        <v>Year 4</v>
      </c>
      <c r="C229" s="79">
        <f t="shared" ref="C229:AA229" si="124">IF(C35&gt;0,C$14*C77/100,0)</f>
        <v>10034.923359374998</v>
      </c>
      <c r="D229" s="79">
        <f t="shared" si="124"/>
        <v>0</v>
      </c>
      <c r="E229" s="79">
        <f t="shared" si="124"/>
        <v>0</v>
      </c>
      <c r="F229" s="79">
        <f t="shared" si="124"/>
        <v>0</v>
      </c>
      <c r="G229" s="79">
        <f t="shared" si="124"/>
        <v>0</v>
      </c>
      <c r="H229" s="79">
        <f t="shared" si="124"/>
        <v>0</v>
      </c>
      <c r="I229" s="79">
        <f t="shared" si="124"/>
        <v>0</v>
      </c>
      <c r="J229" s="79">
        <f t="shared" si="124"/>
        <v>0</v>
      </c>
      <c r="K229" s="79">
        <f t="shared" si="124"/>
        <v>0</v>
      </c>
      <c r="L229" s="79">
        <f t="shared" si="124"/>
        <v>0</v>
      </c>
      <c r="M229" s="79">
        <f t="shared" si="124"/>
        <v>0</v>
      </c>
      <c r="N229" s="79">
        <f t="shared" si="124"/>
        <v>0</v>
      </c>
      <c r="O229" s="79">
        <f t="shared" si="124"/>
        <v>0</v>
      </c>
      <c r="P229" s="79">
        <f t="shared" si="124"/>
        <v>0</v>
      </c>
      <c r="Q229" s="79">
        <f t="shared" si="124"/>
        <v>0</v>
      </c>
      <c r="R229" s="79">
        <f t="shared" si="124"/>
        <v>0</v>
      </c>
      <c r="S229" s="79">
        <f t="shared" si="124"/>
        <v>0</v>
      </c>
      <c r="T229" s="79">
        <f t="shared" si="124"/>
        <v>0</v>
      </c>
      <c r="U229" s="79">
        <f t="shared" si="124"/>
        <v>0</v>
      </c>
      <c r="V229" s="79">
        <f t="shared" si="124"/>
        <v>0</v>
      </c>
      <c r="W229" s="79">
        <f t="shared" si="124"/>
        <v>0</v>
      </c>
      <c r="X229" s="79">
        <f t="shared" si="124"/>
        <v>0</v>
      </c>
      <c r="Y229" s="79">
        <f t="shared" si="124"/>
        <v>0</v>
      </c>
      <c r="Z229" s="79">
        <f t="shared" si="124"/>
        <v>0</v>
      </c>
      <c r="AA229" s="79">
        <f t="shared" si="124"/>
        <v>0</v>
      </c>
    </row>
    <row r="230" spans="1:27">
      <c r="A230" s="72">
        <f t="shared" si="120"/>
        <v>5</v>
      </c>
      <c r="B230" s="72" t="str">
        <f t="shared" si="93"/>
        <v>Year 5</v>
      </c>
      <c r="C230" s="79">
        <f t="shared" ref="C230:AA230" si="125">IF(C36&gt;0,C$14*C78/100,0)</f>
        <v>11540.161863281248</v>
      </c>
      <c r="D230" s="79">
        <f t="shared" si="125"/>
        <v>0</v>
      </c>
      <c r="E230" s="79">
        <f t="shared" si="125"/>
        <v>0</v>
      </c>
      <c r="F230" s="79">
        <f t="shared" si="125"/>
        <v>0</v>
      </c>
      <c r="G230" s="79">
        <f t="shared" si="125"/>
        <v>0</v>
      </c>
      <c r="H230" s="79">
        <f t="shared" si="125"/>
        <v>0</v>
      </c>
      <c r="I230" s="79">
        <f t="shared" si="125"/>
        <v>0</v>
      </c>
      <c r="J230" s="79">
        <f t="shared" si="125"/>
        <v>0</v>
      </c>
      <c r="K230" s="79">
        <f t="shared" si="125"/>
        <v>0</v>
      </c>
      <c r="L230" s="79">
        <f t="shared" si="125"/>
        <v>0</v>
      </c>
      <c r="M230" s="79">
        <f t="shared" si="125"/>
        <v>0</v>
      </c>
      <c r="N230" s="79">
        <f t="shared" si="125"/>
        <v>0</v>
      </c>
      <c r="O230" s="79">
        <f t="shared" si="125"/>
        <v>0</v>
      </c>
      <c r="P230" s="79">
        <f t="shared" si="125"/>
        <v>0</v>
      </c>
      <c r="Q230" s="79">
        <f t="shared" si="125"/>
        <v>0</v>
      </c>
      <c r="R230" s="79">
        <f t="shared" si="125"/>
        <v>0</v>
      </c>
      <c r="S230" s="79">
        <f t="shared" si="125"/>
        <v>0</v>
      </c>
      <c r="T230" s="79">
        <f t="shared" si="125"/>
        <v>0</v>
      </c>
      <c r="U230" s="79">
        <f t="shared" si="125"/>
        <v>0</v>
      </c>
      <c r="V230" s="79">
        <f t="shared" si="125"/>
        <v>0</v>
      </c>
      <c r="W230" s="79">
        <f t="shared" si="125"/>
        <v>0</v>
      </c>
      <c r="X230" s="79">
        <f t="shared" si="125"/>
        <v>0</v>
      </c>
      <c r="Y230" s="79">
        <f t="shared" si="125"/>
        <v>0</v>
      </c>
      <c r="Z230" s="79">
        <f t="shared" si="125"/>
        <v>0</v>
      </c>
      <c r="AA230" s="79">
        <f t="shared" si="125"/>
        <v>0</v>
      </c>
    </row>
    <row r="231" spans="1:27">
      <c r="A231" s="72">
        <f t="shared" si="120"/>
        <v>6</v>
      </c>
      <c r="B231" s="72" t="str">
        <f t="shared" si="93"/>
        <v>Year 6</v>
      </c>
      <c r="C231" s="79">
        <f t="shared" ref="C231:AA231" si="126">IF(C37&gt;0,C$14*C79/100,0)</f>
        <v>13271.186142773433</v>
      </c>
      <c r="D231" s="79">
        <f t="shared" si="126"/>
        <v>0</v>
      </c>
      <c r="E231" s="79">
        <f t="shared" si="126"/>
        <v>0</v>
      </c>
      <c r="F231" s="79">
        <f t="shared" si="126"/>
        <v>0</v>
      </c>
      <c r="G231" s="79">
        <f t="shared" si="126"/>
        <v>0</v>
      </c>
      <c r="H231" s="79">
        <f t="shared" si="126"/>
        <v>0</v>
      </c>
      <c r="I231" s="79">
        <f t="shared" si="126"/>
        <v>0</v>
      </c>
      <c r="J231" s="79">
        <f t="shared" si="126"/>
        <v>0</v>
      </c>
      <c r="K231" s="79">
        <f t="shared" si="126"/>
        <v>0</v>
      </c>
      <c r="L231" s="79">
        <f t="shared" si="126"/>
        <v>0</v>
      </c>
      <c r="M231" s="79">
        <f t="shared" si="126"/>
        <v>0</v>
      </c>
      <c r="N231" s="79">
        <f t="shared" si="126"/>
        <v>0</v>
      </c>
      <c r="O231" s="79">
        <f t="shared" si="126"/>
        <v>0</v>
      </c>
      <c r="P231" s="79">
        <f t="shared" si="126"/>
        <v>0</v>
      </c>
      <c r="Q231" s="79">
        <f t="shared" si="126"/>
        <v>0</v>
      </c>
      <c r="R231" s="79">
        <f t="shared" si="126"/>
        <v>0</v>
      </c>
      <c r="S231" s="79">
        <f t="shared" si="126"/>
        <v>0</v>
      </c>
      <c r="T231" s="79">
        <f t="shared" si="126"/>
        <v>0</v>
      </c>
      <c r="U231" s="79">
        <f t="shared" si="126"/>
        <v>0</v>
      </c>
      <c r="V231" s="79">
        <f t="shared" si="126"/>
        <v>0</v>
      </c>
      <c r="W231" s="79">
        <f t="shared" si="126"/>
        <v>0</v>
      </c>
      <c r="X231" s="79">
        <f t="shared" si="126"/>
        <v>0</v>
      </c>
      <c r="Y231" s="79">
        <f t="shared" si="126"/>
        <v>0</v>
      </c>
      <c r="Z231" s="79">
        <f t="shared" si="126"/>
        <v>0</v>
      </c>
      <c r="AA231" s="79">
        <f t="shared" si="126"/>
        <v>0</v>
      </c>
    </row>
    <row r="232" spans="1:27">
      <c r="A232" s="72">
        <f t="shared" si="120"/>
        <v>7</v>
      </c>
      <c r="B232" s="72" t="str">
        <f t="shared" si="93"/>
        <v>Year 7</v>
      </c>
      <c r="C232" s="79">
        <f t="shared" ref="C232:AA232" si="127">IF(C38&gt;0,C$14*C80/100,0)</f>
        <v>7630.9320320947227</v>
      </c>
      <c r="D232" s="79">
        <f t="shared" si="127"/>
        <v>0</v>
      </c>
      <c r="E232" s="79">
        <f t="shared" si="127"/>
        <v>0</v>
      </c>
      <c r="F232" s="79">
        <f t="shared" si="127"/>
        <v>0</v>
      </c>
      <c r="G232" s="79">
        <f t="shared" si="127"/>
        <v>0</v>
      </c>
      <c r="H232" s="79">
        <f t="shared" si="127"/>
        <v>0</v>
      </c>
      <c r="I232" s="79">
        <f t="shared" si="127"/>
        <v>0</v>
      </c>
      <c r="J232" s="79">
        <f t="shared" si="127"/>
        <v>0</v>
      </c>
      <c r="K232" s="79">
        <f t="shared" si="127"/>
        <v>0</v>
      </c>
      <c r="L232" s="79">
        <f t="shared" si="127"/>
        <v>0</v>
      </c>
      <c r="M232" s="79">
        <f t="shared" si="127"/>
        <v>0</v>
      </c>
      <c r="N232" s="79">
        <f t="shared" si="127"/>
        <v>0</v>
      </c>
      <c r="O232" s="79">
        <f t="shared" si="127"/>
        <v>0</v>
      </c>
      <c r="P232" s="79">
        <f t="shared" si="127"/>
        <v>0</v>
      </c>
      <c r="Q232" s="79">
        <f t="shared" si="127"/>
        <v>0</v>
      </c>
      <c r="R232" s="79">
        <f t="shared" si="127"/>
        <v>0</v>
      </c>
      <c r="S232" s="79">
        <f t="shared" si="127"/>
        <v>0</v>
      </c>
      <c r="T232" s="79">
        <f t="shared" si="127"/>
        <v>0</v>
      </c>
      <c r="U232" s="79">
        <f t="shared" si="127"/>
        <v>0</v>
      </c>
      <c r="V232" s="79">
        <f t="shared" si="127"/>
        <v>0</v>
      </c>
      <c r="W232" s="79">
        <f t="shared" si="127"/>
        <v>0</v>
      </c>
      <c r="X232" s="79">
        <f t="shared" si="127"/>
        <v>0</v>
      </c>
      <c r="Y232" s="79">
        <f t="shared" si="127"/>
        <v>0</v>
      </c>
      <c r="Z232" s="79">
        <f t="shared" si="127"/>
        <v>0</v>
      </c>
      <c r="AA232" s="79">
        <f t="shared" si="127"/>
        <v>0</v>
      </c>
    </row>
    <row r="233" spans="1:27">
      <c r="A233" s="72">
        <f t="shared" si="120"/>
        <v>8</v>
      </c>
      <c r="B233" s="72" t="str">
        <f t="shared" si="93"/>
        <v>Year 8</v>
      </c>
      <c r="C233" s="79">
        <f t="shared" ref="C233:AA233" si="128">IF(C39&gt;0,C$14*C81/100,0)</f>
        <v>0</v>
      </c>
      <c r="D233" s="79">
        <f t="shared" si="128"/>
        <v>0</v>
      </c>
      <c r="E233" s="79">
        <f t="shared" si="128"/>
        <v>0</v>
      </c>
      <c r="F233" s="79">
        <f t="shared" si="128"/>
        <v>0</v>
      </c>
      <c r="G233" s="79">
        <f t="shared" si="128"/>
        <v>0</v>
      </c>
      <c r="H233" s="79">
        <f t="shared" si="128"/>
        <v>0</v>
      </c>
      <c r="I233" s="79">
        <f t="shared" si="128"/>
        <v>0</v>
      </c>
      <c r="J233" s="79">
        <f t="shared" si="128"/>
        <v>0</v>
      </c>
      <c r="K233" s="79">
        <f t="shared" si="128"/>
        <v>0</v>
      </c>
      <c r="L233" s="79">
        <f t="shared" si="128"/>
        <v>0</v>
      </c>
      <c r="M233" s="79">
        <f t="shared" si="128"/>
        <v>0</v>
      </c>
      <c r="N233" s="79">
        <f t="shared" si="128"/>
        <v>0</v>
      </c>
      <c r="O233" s="79">
        <f t="shared" si="128"/>
        <v>0</v>
      </c>
      <c r="P233" s="79">
        <f t="shared" si="128"/>
        <v>0</v>
      </c>
      <c r="Q233" s="79">
        <f t="shared" si="128"/>
        <v>0</v>
      </c>
      <c r="R233" s="79">
        <f t="shared" si="128"/>
        <v>0</v>
      </c>
      <c r="S233" s="79">
        <f t="shared" si="128"/>
        <v>0</v>
      </c>
      <c r="T233" s="79">
        <f t="shared" si="128"/>
        <v>0</v>
      </c>
      <c r="U233" s="79">
        <f t="shared" si="128"/>
        <v>0</v>
      </c>
      <c r="V233" s="79">
        <f t="shared" si="128"/>
        <v>0</v>
      </c>
      <c r="W233" s="79">
        <f t="shared" si="128"/>
        <v>0</v>
      </c>
      <c r="X233" s="79">
        <f t="shared" si="128"/>
        <v>0</v>
      </c>
      <c r="Y233" s="79">
        <f t="shared" si="128"/>
        <v>0</v>
      </c>
      <c r="Z233" s="79">
        <f t="shared" si="128"/>
        <v>0</v>
      </c>
      <c r="AA233" s="79">
        <f t="shared" si="128"/>
        <v>0</v>
      </c>
    </row>
    <row r="234" spans="1:27">
      <c r="A234" s="72">
        <f t="shared" si="120"/>
        <v>9</v>
      </c>
      <c r="B234" s="72" t="str">
        <f t="shared" si="93"/>
        <v>Year 9</v>
      </c>
      <c r="C234" s="79">
        <f t="shared" ref="C234:AA234" si="129">IF(C40&gt;0,C$14*C82/100,0)</f>
        <v>0</v>
      </c>
      <c r="D234" s="79">
        <f t="shared" si="129"/>
        <v>0</v>
      </c>
      <c r="E234" s="79">
        <f t="shared" si="129"/>
        <v>0</v>
      </c>
      <c r="F234" s="79">
        <f t="shared" si="129"/>
        <v>0</v>
      </c>
      <c r="G234" s="79">
        <f t="shared" si="129"/>
        <v>0</v>
      </c>
      <c r="H234" s="79">
        <f t="shared" si="129"/>
        <v>0</v>
      </c>
      <c r="I234" s="79">
        <f t="shared" si="129"/>
        <v>0</v>
      </c>
      <c r="J234" s="79">
        <f t="shared" si="129"/>
        <v>0</v>
      </c>
      <c r="K234" s="79">
        <f t="shared" si="129"/>
        <v>0</v>
      </c>
      <c r="L234" s="79">
        <f t="shared" si="129"/>
        <v>0</v>
      </c>
      <c r="M234" s="79">
        <f t="shared" si="129"/>
        <v>0</v>
      </c>
      <c r="N234" s="79">
        <f t="shared" si="129"/>
        <v>0</v>
      </c>
      <c r="O234" s="79">
        <f t="shared" si="129"/>
        <v>0</v>
      </c>
      <c r="P234" s="79">
        <f t="shared" si="129"/>
        <v>0</v>
      </c>
      <c r="Q234" s="79">
        <f t="shared" si="129"/>
        <v>0</v>
      </c>
      <c r="R234" s="79">
        <f t="shared" si="129"/>
        <v>0</v>
      </c>
      <c r="S234" s="79">
        <f t="shared" si="129"/>
        <v>0</v>
      </c>
      <c r="T234" s="79">
        <f t="shared" si="129"/>
        <v>0</v>
      </c>
      <c r="U234" s="79">
        <f t="shared" si="129"/>
        <v>0</v>
      </c>
      <c r="V234" s="79">
        <f t="shared" si="129"/>
        <v>0</v>
      </c>
      <c r="W234" s="79">
        <f t="shared" si="129"/>
        <v>0</v>
      </c>
      <c r="X234" s="79">
        <f t="shared" si="129"/>
        <v>0</v>
      </c>
      <c r="Y234" s="79">
        <f t="shared" si="129"/>
        <v>0</v>
      </c>
      <c r="Z234" s="79">
        <f t="shared" si="129"/>
        <v>0</v>
      </c>
      <c r="AA234" s="79">
        <f t="shared" si="129"/>
        <v>0</v>
      </c>
    </row>
    <row r="235" spans="1:27">
      <c r="A235" s="72">
        <f t="shared" si="120"/>
        <v>10</v>
      </c>
      <c r="B235" s="72" t="str">
        <f t="shared" si="93"/>
        <v>Year 10</v>
      </c>
      <c r="C235" s="79">
        <f t="shared" ref="C235:AA235" si="130">IF(C41&gt;0,C$14*C83/100,0)</f>
        <v>0</v>
      </c>
      <c r="D235" s="79">
        <f t="shared" si="130"/>
        <v>0</v>
      </c>
      <c r="E235" s="79">
        <f t="shared" si="130"/>
        <v>0</v>
      </c>
      <c r="F235" s="79">
        <f t="shared" si="130"/>
        <v>0</v>
      </c>
      <c r="G235" s="79">
        <f t="shared" si="130"/>
        <v>0</v>
      </c>
      <c r="H235" s="79">
        <f t="shared" si="130"/>
        <v>0</v>
      </c>
      <c r="I235" s="79">
        <f t="shared" si="130"/>
        <v>0</v>
      </c>
      <c r="J235" s="79">
        <f t="shared" si="130"/>
        <v>0</v>
      </c>
      <c r="K235" s="79">
        <f t="shared" si="130"/>
        <v>0</v>
      </c>
      <c r="L235" s="79">
        <f t="shared" si="130"/>
        <v>0</v>
      </c>
      <c r="M235" s="79">
        <f t="shared" si="130"/>
        <v>0</v>
      </c>
      <c r="N235" s="79">
        <f t="shared" si="130"/>
        <v>0</v>
      </c>
      <c r="O235" s="79">
        <f t="shared" si="130"/>
        <v>0</v>
      </c>
      <c r="P235" s="79">
        <f t="shared" si="130"/>
        <v>0</v>
      </c>
      <c r="Q235" s="79">
        <f t="shared" si="130"/>
        <v>0</v>
      </c>
      <c r="R235" s="79">
        <f t="shared" si="130"/>
        <v>0</v>
      </c>
      <c r="S235" s="79">
        <f t="shared" si="130"/>
        <v>0</v>
      </c>
      <c r="T235" s="79">
        <f t="shared" si="130"/>
        <v>0</v>
      </c>
      <c r="U235" s="79">
        <f t="shared" si="130"/>
        <v>0</v>
      </c>
      <c r="V235" s="79">
        <f t="shared" si="130"/>
        <v>0</v>
      </c>
      <c r="W235" s="79">
        <f t="shared" si="130"/>
        <v>0</v>
      </c>
      <c r="X235" s="79">
        <f t="shared" si="130"/>
        <v>0</v>
      </c>
      <c r="Y235" s="79">
        <f t="shared" si="130"/>
        <v>0</v>
      </c>
      <c r="Z235" s="79">
        <f t="shared" si="130"/>
        <v>0</v>
      </c>
      <c r="AA235" s="79">
        <f t="shared" si="130"/>
        <v>0</v>
      </c>
    </row>
    <row r="237" spans="1:27" ht="100.9">
      <c r="A237" s="204" t="s">
        <v>623</v>
      </c>
      <c r="B237" s="74" t="s">
        <v>624</v>
      </c>
      <c r="C237" s="199" t="s">
        <v>625</v>
      </c>
    </row>
    <row r="238" spans="1:27">
      <c r="A238" s="72">
        <f t="shared" ref="A238:A247" si="131">A32</f>
        <v>1</v>
      </c>
      <c r="B238" s="72" t="str">
        <f t="shared" si="93"/>
        <v>Year 1</v>
      </c>
      <c r="C238" s="205">
        <f t="shared" ref="C238:AA238" si="132">IF(C32&gt;0,IF($A32&lt;=C$3,0,IF((-$A32+C$3)&gt;-1,($A32-C$3)*(C$23*C$14*C$59*(1-C$7)*(1+C$4)^$A238/100),IF($A32&lt;=C$3+C$5,C$23*C$14*C$59*(1-C$7)*(1+C$4)^$A238/100,IF($A32&lt;C$3+C$5+1,(1-($A32-C$3-C$5))*(C$23*C$14*C$59*(1-C$7)*(1+C$4)^$A238/100),0)))),0)</f>
        <v>0</v>
      </c>
      <c r="D238" s="205">
        <f t="shared" si="132"/>
        <v>0</v>
      </c>
      <c r="E238" s="205">
        <f t="shared" si="132"/>
        <v>0</v>
      </c>
      <c r="F238" s="205">
        <f t="shared" si="132"/>
        <v>0</v>
      </c>
      <c r="G238" s="205">
        <f t="shared" si="132"/>
        <v>0</v>
      </c>
      <c r="H238" s="205">
        <f t="shared" si="132"/>
        <v>0</v>
      </c>
      <c r="I238" s="205">
        <f t="shared" si="132"/>
        <v>0</v>
      </c>
      <c r="J238" s="205">
        <f t="shared" si="132"/>
        <v>0</v>
      </c>
      <c r="K238" s="205">
        <f t="shared" si="132"/>
        <v>0</v>
      </c>
      <c r="L238" s="205">
        <f t="shared" si="132"/>
        <v>0</v>
      </c>
      <c r="M238" s="205">
        <f t="shared" si="132"/>
        <v>0</v>
      </c>
      <c r="N238" s="205">
        <f t="shared" si="132"/>
        <v>0</v>
      </c>
      <c r="O238" s="205">
        <f t="shared" si="132"/>
        <v>0</v>
      </c>
      <c r="P238" s="205">
        <f t="shared" si="132"/>
        <v>0</v>
      </c>
      <c r="Q238" s="205">
        <f t="shared" si="132"/>
        <v>0</v>
      </c>
      <c r="R238" s="205">
        <f t="shared" si="132"/>
        <v>0</v>
      </c>
      <c r="S238" s="205">
        <f t="shared" si="132"/>
        <v>0</v>
      </c>
      <c r="T238" s="205">
        <f t="shared" si="132"/>
        <v>0</v>
      </c>
      <c r="U238" s="205">
        <f t="shared" si="132"/>
        <v>0</v>
      </c>
      <c r="V238" s="205">
        <f t="shared" si="132"/>
        <v>0</v>
      </c>
      <c r="W238" s="205">
        <f t="shared" si="132"/>
        <v>0</v>
      </c>
      <c r="X238" s="205">
        <f t="shared" si="132"/>
        <v>0</v>
      </c>
      <c r="Y238" s="205">
        <f t="shared" si="132"/>
        <v>0</v>
      </c>
      <c r="Z238" s="205">
        <f t="shared" si="132"/>
        <v>0</v>
      </c>
      <c r="AA238" s="205">
        <f t="shared" si="132"/>
        <v>0</v>
      </c>
    </row>
    <row r="239" spans="1:27">
      <c r="A239" s="72">
        <f t="shared" si="131"/>
        <v>2</v>
      </c>
      <c r="B239" s="72" t="str">
        <f t="shared" si="93"/>
        <v>Year 2</v>
      </c>
      <c r="C239" s="205">
        <f t="shared" ref="C239:AA239" si="133">IF(C33&gt;0,IF($A33&lt;=C$3,0,IF((-$A33+C$3)&gt;-1,($A33-C$3)*(C$23*C$14*C$59*(1-C$7)*(1+C$4)^$A239/100),IF($A33&lt;=C$3+C$5,C$23*C$14*C$59*(1-C$7)*(1+C$4)^$A239/100,IF($A33&lt;C$3+C$5+1,(1-($A33-C$3-C$5))*(C$23*C$14*C$59*(1-C$7)*(1+C$4)^$A239/100),0)))),0)</f>
        <v>0</v>
      </c>
      <c r="D239" s="205">
        <f t="shared" si="133"/>
        <v>0</v>
      </c>
      <c r="E239" s="205">
        <f t="shared" si="133"/>
        <v>0</v>
      </c>
      <c r="F239" s="205">
        <f t="shared" si="133"/>
        <v>0</v>
      </c>
      <c r="G239" s="205">
        <f t="shared" si="133"/>
        <v>0</v>
      </c>
      <c r="H239" s="205">
        <f t="shared" si="133"/>
        <v>0</v>
      </c>
      <c r="I239" s="205">
        <f t="shared" si="133"/>
        <v>0</v>
      </c>
      <c r="J239" s="205">
        <f t="shared" si="133"/>
        <v>0</v>
      </c>
      <c r="K239" s="205">
        <f t="shared" si="133"/>
        <v>0</v>
      </c>
      <c r="L239" s="205">
        <f t="shared" si="133"/>
        <v>0</v>
      </c>
      <c r="M239" s="205">
        <f t="shared" si="133"/>
        <v>0</v>
      </c>
      <c r="N239" s="205">
        <f t="shared" si="133"/>
        <v>0</v>
      </c>
      <c r="O239" s="205">
        <f t="shared" si="133"/>
        <v>0</v>
      </c>
      <c r="P239" s="205">
        <f t="shared" si="133"/>
        <v>0</v>
      </c>
      <c r="Q239" s="205">
        <f t="shared" si="133"/>
        <v>0</v>
      </c>
      <c r="R239" s="205">
        <f t="shared" si="133"/>
        <v>0</v>
      </c>
      <c r="S239" s="205">
        <f t="shared" si="133"/>
        <v>0</v>
      </c>
      <c r="T239" s="205">
        <f t="shared" si="133"/>
        <v>0</v>
      </c>
      <c r="U239" s="205">
        <f t="shared" si="133"/>
        <v>0</v>
      </c>
      <c r="V239" s="205">
        <f t="shared" si="133"/>
        <v>0</v>
      </c>
      <c r="W239" s="205">
        <f t="shared" si="133"/>
        <v>0</v>
      </c>
      <c r="X239" s="205">
        <f t="shared" si="133"/>
        <v>0</v>
      </c>
      <c r="Y239" s="205">
        <f t="shared" si="133"/>
        <v>0</v>
      </c>
      <c r="Z239" s="205">
        <f t="shared" si="133"/>
        <v>0</v>
      </c>
      <c r="AA239" s="205">
        <f t="shared" si="133"/>
        <v>0</v>
      </c>
    </row>
    <row r="240" spans="1:27">
      <c r="A240" s="72">
        <f t="shared" si="131"/>
        <v>3</v>
      </c>
      <c r="B240" s="72" t="str">
        <f t="shared" si="93"/>
        <v>Year 3</v>
      </c>
      <c r="C240" s="205">
        <f t="shared" ref="C240:AA240" si="134">IF(C34&gt;0,IF($A34&lt;=C$3,0,IF((-$A34+C$3)&gt;-1,($A34-C$3)*(C$23*C$14*C$59*(1-C$7)*(1+C$4)^$A240/100),IF($A34&lt;=C$3+C$5,C$23*C$14*C$59*(1-C$7)*(1+C$4)^$A240/100,IF($A34&lt;C$3+C$5+1,(1-($A34-C$3-C$5))*(C$23*C$14*C$59*(1-C$7)*(1+C$4)^$A240/100),0)))),0)</f>
        <v>427.74609374999983</v>
      </c>
      <c r="D240" s="205">
        <f t="shared" si="134"/>
        <v>0</v>
      </c>
      <c r="E240" s="205">
        <f t="shared" si="134"/>
        <v>0</v>
      </c>
      <c r="F240" s="205">
        <f t="shared" si="134"/>
        <v>0</v>
      </c>
      <c r="G240" s="205">
        <f t="shared" si="134"/>
        <v>0</v>
      </c>
      <c r="H240" s="205">
        <f t="shared" si="134"/>
        <v>0</v>
      </c>
      <c r="I240" s="205">
        <f t="shared" si="134"/>
        <v>0</v>
      </c>
      <c r="J240" s="205">
        <f t="shared" si="134"/>
        <v>0</v>
      </c>
      <c r="K240" s="205">
        <f t="shared" si="134"/>
        <v>0</v>
      </c>
      <c r="L240" s="205">
        <f t="shared" si="134"/>
        <v>0</v>
      </c>
      <c r="M240" s="205">
        <f t="shared" si="134"/>
        <v>0</v>
      </c>
      <c r="N240" s="205">
        <f t="shared" si="134"/>
        <v>0</v>
      </c>
      <c r="O240" s="205">
        <f t="shared" si="134"/>
        <v>0</v>
      </c>
      <c r="P240" s="205">
        <f t="shared" si="134"/>
        <v>0</v>
      </c>
      <c r="Q240" s="205">
        <f t="shared" si="134"/>
        <v>0</v>
      </c>
      <c r="R240" s="205">
        <f t="shared" si="134"/>
        <v>0</v>
      </c>
      <c r="S240" s="205">
        <f t="shared" si="134"/>
        <v>0</v>
      </c>
      <c r="T240" s="205">
        <f t="shared" si="134"/>
        <v>0</v>
      </c>
      <c r="U240" s="205">
        <f t="shared" si="134"/>
        <v>0</v>
      </c>
      <c r="V240" s="205">
        <f t="shared" si="134"/>
        <v>0</v>
      </c>
      <c r="W240" s="205">
        <f t="shared" si="134"/>
        <v>0</v>
      </c>
      <c r="X240" s="205">
        <f t="shared" si="134"/>
        <v>0</v>
      </c>
      <c r="Y240" s="205">
        <f t="shared" si="134"/>
        <v>0</v>
      </c>
      <c r="Z240" s="205">
        <f t="shared" si="134"/>
        <v>0</v>
      </c>
      <c r="AA240" s="205">
        <f t="shared" si="134"/>
        <v>0</v>
      </c>
    </row>
    <row r="241" spans="1:27">
      <c r="A241" s="72">
        <f t="shared" si="131"/>
        <v>4</v>
      </c>
      <c r="B241" s="72" t="str">
        <f t="shared" si="93"/>
        <v>Year 4</v>
      </c>
      <c r="C241" s="205">
        <f t="shared" ref="C241:AA241" si="135">IF(C35&gt;0,IF($A35&lt;=C$3,0,IF((-$A35+C$3)&gt;-1,($A35-C$3)*(C$23*C$14*C$59*(1-C$7)*(1+C$4)^$A241/100),IF($A35&lt;=C$3+C$5,C$23*C$14*C$59*(1-C$7)*(1+C$4)^$A241/100,IF($A35&lt;C$3+C$5+1,(1-($A35-C$3-C$5))*(C$23*C$14*C$59*(1-C$7)*(1+C$4)^$A241/100),0)))),0)</f>
        <v>983.81601562499975</v>
      </c>
      <c r="D241" s="205">
        <f t="shared" si="135"/>
        <v>0</v>
      </c>
      <c r="E241" s="205">
        <f t="shared" si="135"/>
        <v>0</v>
      </c>
      <c r="F241" s="205">
        <f t="shared" si="135"/>
        <v>0</v>
      </c>
      <c r="G241" s="205">
        <f t="shared" si="135"/>
        <v>0</v>
      </c>
      <c r="H241" s="205">
        <f t="shared" si="135"/>
        <v>0</v>
      </c>
      <c r="I241" s="205">
        <f t="shared" si="135"/>
        <v>0</v>
      </c>
      <c r="J241" s="205">
        <f t="shared" si="135"/>
        <v>0</v>
      </c>
      <c r="K241" s="205">
        <f t="shared" si="135"/>
        <v>0</v>
      </c>
      <c r="L241" s="205">
        <f t="shared" si="135"/>
        <v>0</v>
      </c>
      <c r="M241" s="205">
        <f t="shared" si="135"/>
        <v>0</v>
      </c>
      <c r="N241" s="205">
        <f t="shared" si="135"/>
        <v>0</v>
      </c>
      <c r="O241" s="205">
        <f t="shared" si="135"/>
        <v>0</v>
      </c>
      <c r="P241" s="205">
        <f t="shared" si="135"/>
        <v>0</v>
      </c>
      <c r="Q241" s="205">
        <f t="shared" si="135"/>
        <v>0</v>
      </c>
      <c r="R241" s="205">
        <f t="shared" si="135"/>
        <v>0</v>
      </c>
      <c r="S241" s="205">
        <f t="shared" si="135"/>
        <v>0</v>
      </c>
      <c r="T241" s="205">
        <f t="shared" si="135"/>
        <v>0</v>
      </c>
      <c r="U241" s="205">
        <f t="shared" si="135"/>
        <v>0</v>
      </c>
      <c r="V241" s="205">
        <f t="shared" si="135"/>
        <v>0</v>
      </c>
      <c r="W241" s="205">
        <f t="shared" si="135"/>
        <v>0</v>
      </c>
      <c r="X241" s="205">
        <f t="shared" si="135"/>
        <v>0</v>
      </c>
      <c r="Y241" s="205">
        <f t="shared" si="135"/>
        <v>0</v>
      </c>
      <c r="Z241" s="205">
        <f t="shared" si="135"/>
        <v>0</v>
      </c>
      <c r="AA241" s="205">
        <f t="shared" si="135"/>
        <v>0</v>
      </c>
    </row>
    <row r="242" spans="1:27">
      <c r="A242" s="72">
        <f t="shared" si="131"/>
        <v>5</v>
      </c>
      <c r="B242" s="72" t="str">
        <f t="shared" si="93"/>
        <v>Year 5</v>
      </c>
      <c r="C242" s="205">
        <f t="shared" ref="C242:AA242" si="136">IF(C36&gt;0,IF($A36&lt;=C$3,0,IF((-$A36+C$3)&gt;-1,($A36-C$3)*(C$23*C$14*C$59*(1-C$7)*(1+C$4)^$A242/100),IF($A36&lt;=C$3+C$5,C$23*C$14*C$59*(1-C$7)*(1+C$4)^$A242/100,IF($A36&lt;C$3+C$5+1,(1-($A36-C$3-C$5))*(C$23*C$14*C$59*(1-C$7)*(1+C$4)^$A242/100),0)))),0)</f>
        <v>1131.3884179687498</v>
      </c>
      <c r="D242" s="205">
        <f t="shared" si="136"/>
        <v>0</v>
      </c>
      <c r="E242" s="205">
        <f t="shared" si="136"/>
        <v>0</v>
      </c>
      <c r="F242" s="205">
        <f t="shared" si="136"/>
        <v>0</v>
      </c>
      <c r="G242" s="205">
        <f t="shared" si="136"/>
        <v>0</v>
      </c>
      <c r="H242" s="205">
        <f t="shared" si="136"/>
        <v>0</v>
      </c>
      <c r="I242" s="205">
        <f t="shared" si="136"/>
        <v>0</v>
      </c>
      <c r="J242" s="205">
        <f t="shared" si="136"/>
        <v>0</v>
      </c>
      <c r="K242" s="205">
        <f t="shared" si="136"/>
        <v>0</v>
      </c>
      <c r="L242" s="205">
        <f t="shared" si="136"/>
        <v>0</v>
      </c>
      <c r="M242" s="205">
        <f t="shared" si="136"/>
        <v>0</v>
      </c>
      <c r="N242" s="205">
        <f t="shared" si="136"/>
        <v>0</v>
      </c>
      <c r="O242" s="205">
        <f t="shared" si="136"/>
        <v>0</v>
      </c>
      <c r="P242" s="205">
        <f t="shared" si="136"/>
        <v>0</v>
      </c>
      <c r="Q242" s="205">
        <f t="shared" si="136"/>
        <v>0</v>
      </c>
      <c r="R242" s="205">
        <f t="shared" si="136"/>
        <v>0</v>
      </c>
      <c r="S242" s="205">
        <f t="shared" si="136"/>
        <v>0</v>
      </c>
      <c r="T242" s="205">
        <f t="shared" si="136"/>
        <v>0</v>
      </c>
      <c r="U242" s="205">
        <f t="shared" si="136"/>
        <v>0</v>
      </c>
      <c r="V242" s="205">
        <f t="shared" si="136"/>
        <v>0</v>
      </c>
      <c r="W242" s="205">
        <f t="shared" si="136"/>
        <v>0</v>
      </c>
      <c r="X242" s="205">
        <f t="shared" si="136"/>
        <v>0</v>
      </c>
      <c r="Y242" s="205">
        <f t="shared" si="136"/>
        <v>0</v>
      </c>
      <c r="Z242" s="205">
        <f t="shared" si="136"/>
        <v>0</v>
      </c>
      <c r="AA242" s="205">
        <f t="shared" si="136"/>
        <v>0</v>
      </c>
    </row>
    <row r="243" spans="1:27">
      <c r="A243" s="72">
        <f t="shared" si="131"/>
        <v>6</v>
      </c>
      <c r="B243" s="72" t="str">
        <f t="shared" si="93"/>
        <v>Year 6</v>
      </c>
      <c r="C243" s="205">
        <f t="shared" ref="C243:AA243" si="137">IF(C37&gt;0,IF($A37&lt;=C$3,0,IF((-$A37+C$3)&gt;-1,($A37-C$3)*(C$23*C$14*C$59*(1-C$7)*(1+C$4)^$A243/100),IF($A37&lt;=C$3+C$5,C$23*C$14*C$59*(1-C$7)*(1+C$4)^$A243/100,IF($A37&lt;C$3+C$5+1,(1-($A37-C$3-C$5))*(C$23*C$14*C$59*(1-C$7)*(1+C$4)^$A243/100),0)))),0)</f>
        <v>1301.096680664062</v>
      </c>
      <c r="D243" s="205">
        <f t="shared" si="137"/>
        <v>0</v>
      </c>
      <c r="E243" s="205">
        <f t="shared" si="137"/>
        <v>0</v>
      </c>
      <c r="F243" s="205">
        <f t="shared" si="137"/>
        <v>0</v>
      </c>
      <c r="G243" s="205">
        <f t="shared" si="137"/>
        <v>0</v>
      </c>
      <c r="H243" s="205">
        <f t="shared" si="137"/>
        <v>0</v>
      </c>
      <c r="I243" s="205">
        <f t="shared" si="137"/>
        <v>0</v>
      </c>
      <c r="J243" s="205">
        <f t="shared" si="137"/>
        <v>0</v>
      </c>
      <c r="K243" s="205">
        <f t="shared" si="137"/>
        <v>0</v>
      </c>
      <c r="L243" s="205">
        <f t="shared" si="137"/>
        <v>0</v>
      </c>
      <c r="M243" s="205">
        <f t="shared" si="137"/>
        <v>0</v>
      </c>
      <c r="N243" s="205">
        <f t="shared" si="137"/>
        <v>0</v>
      </c>
      <c r="O243" s="205">
        <f t="shared" si="137"/>
        <v>0</v>
      </c>
      <c r="P243" s="205">
        <f t="shared" si="137"/>
        <v>0</v>
      </c>
      <c r="Q243" s="205">
        <f t="shared" si="137"/>
        <v>0</v>
      </c>
      <c r="R243" s="205">
        <f t="shared" si="137"/>
        <v>0</v>
      </c>
      <c r="S243" s="205">
        <f t="shared" si="137"/>
        <v>0</v>
      </c>
      <c r="T243" s="205">
        <f t="shared" si="137"/>
        <v>0</v>
      </c>
      <c r="U243" s="205">
        <f t="shared" si="137"/>
        <v>0</v>
      </c>
      <c r="V243" s="205">
        <f t="shared" si="137"/>
        <v>0</v>
      </c>
      <c r="W243" s="205">
        <f t="shared" si="137"/>
        <v>0</v>
      </c>
      <c r="X243" s="205">
        <f t="shared" si="137"/>
        <v>0</v>
      </c>
      <c r="Y243" s="205">
        <f t="shared" si="137"/>
        <v>0</v>
      </c>
      <c r="Z243" s="205">
        <f t="shared" si="137"/>
        <v>0</v>
      </c>
      <c r="AA243" s="205">
        <f t="shared" si="137"/>
        <v>0</v>
      </c>
    </row>
    <row r="244" spans="1:27">
      <c r="A244" s="72">
        <f t="shared" si="131"/>
        <v>7</v>
      </c>
      <c r="B244" s="72" t="str">
        <f t="shared" si="93"/>
        <v>Year 7</v>
      </c>
      <c r="C244" s="205">
        <f t="shared" ref="C244:AA244" si="138">IF(C38&gt;0,IF($A38&lt;=C$3,0,IF((-$A38+C$3)&gt;-1,($A38-C$3)*(C$23*C$14*C$59*(1-C$7)*(1+C$4)^$A244/100),IF($A38&lt;=C$3+C$5,C$23*C$14*C$59*(1-C$7)*(1+C$4)^$A244/100,IF($A38&lt;C$3+C$5+1,(1-($A38-C$3-C$5))*(C$23*C$14*C$59*(1-C$7)*(1+C$4)^$A244/100),0)))),0)</f>
        <v>748.13059138183542</v>
      </c>
      <c r="D244" s="205">
        <f t="shared" si="138"/>
        <v>0</v>
      </c>
      <c r="E244" s="205">
        <f t="shared" si="138"/>
        <v>0</v>
      </c>
      <c r="F244" s="205">
        <f t="shared" si="138"/>
        <v>0</v>
      </c>
      <c r="G244" s="205">
        <f t="shared" si="138"/>
        <v>0</v>
      </c>
      <c r="H244" s="205">
        <f t="shared" si="138"/>
        <v>0</v>
      </c>
      <c r="I244" s="205">
        <f t="shared" si="138"/>
        <v>0</v>
      </c>
      <c r="J244" s="205">
        <f t="shared" si="138"/>
        <v>0</v>
      </c>
      <c r="K244" s="205">
        <f t="shared" si="138"/>
        <v>0</v>
      </c>
      <c r="L244" s="205">
        <f t="shared" si="138"/>
        <v>0</v>
      </c>
      <c r="M244" s="205">
        <f t="shared" si="138"/>
        <v>0</v>
      </c>
      <c r="N244" s="205">
        <f t="shared" si="138"/>
        <v>0</v>
      </c>
      <c r="O244" s="205">
        <f t="shared" si="138"/>
        <v>0</v>
      </c>
      <c r="P244" s="205">
        <f t="shared" si="138"/>
        <v>0</v>
      </c>
      <c r="Q244" s="205">
        <f t="shared" si="138"/>
        <v>0</v>
      </c>
      <c r="R244" s="205">
        <f t="shared" si="138"/>
        <v>0</v>
      </c>
      <c r="S244" s="205">
        <f t="shared" si="138"/>
        <v>0</v>
      </c>
      <c r="T244" s="205">
        <f t="shared" si="138"/>
        <v>0</v>
      </c>
      <c r="U244" s="205">
        <f t="shared" si="138"/>
        <v>0</v>
      </c>
      <c r="V244" s="205">
        <f t="shared" si="138"/>
        <v>0</v>
      </c>
      <c r="W244" s="205">
        <f t="shared" si="138"/>
        <v>0</v>
      </c>
      <c r="X244" s="205">
        <f t="shared" si="138"/>
        <v>0</v>
      </c>
      <c r="Y244" s="205">
        <f t="shared" si="138"/>
        <v>0</v>
      </c>
      <c r="Z244" s="205">
        <f t="shared" si="138"/>
        <v>0</v>
      </c>
      <c r="AA244" s="205">
        <f t="shared" si="138"/>
        <v>0</v>
      </c>
    </row>
    <row r="245" spans="1:27">
      <c r="A245" s="72">
        <f t="shared" si="131"/>
        <v>8</v>
      </c>
      <c r="B245" s="72" t="str">
        <f t="shared" si="93"/>
        <v>Year 8</v>
      </c>
      <c r="C245" s="205">
        <f t="shared" ref="C245:AA245" si="139">IF(C39&gt;0,IF($A39&lt;=C$3,0,IF((-$A39+C$3)&gt;-1,($A39-C$3)*(C$23*C$14*C$59*(1-C$7)*(1+C$4)^$A245/100),IF($A39&lt;=C$3+C$5,C$23*C$14*C$59*(1-C$7)*(1+C$4)^$A245/100,IF($A39&lt;C$3+C$5+1,(1-($A39-C$3-C$5))*(C$23*C$14*C$59*(1-C$7)*(1+C$4)^$A245/100),0)))),0)</f>
        <v>0</v>
      </c>
      <c r="D245" s="205">
        <f t="shared" si="139"/>
        <v>0</v>
      </c>
      <c r="E245" s="205">
        <f t="shared" si="139"/>
        <v>0</v>
      </c>
      <c r="F245" s="205">
        <f t="shared" si="139"/>
        <v>0</v>
      </c>
      <c r="G245" s="205">
        <f t="shared" si="139"/>
        <v>0</v>
      </c>
      <c r="H245" s="205">
        <f t="shared" si="139"/>
        <v>0</v>
      </c>
      <c r="I245" s="205">
        <f t="shared" si="139"/>
        <v>0</v>
      </c>
      <c r="J245" s="205">
        <f t="shared" si="139"/>
        <v>0</v>
      </c>
      <c r="K245" s="205">
        <f t="shared" si="139"/>
        <v>0</v>
      </c>
      <c r="L245" s="205">
        <f t="shared" si="139"/>
        <v>0</v>
      </c>
      <c r="M245" s="205">
        <f t="shared" si="139"/>
        <v>0</v>
      </c>
      <c r="N245" s="205">
        <f t="shared" si="139"/>
        <v>0</v>
      </c>
      <c r="O245" s="205">
        <f t="shared" si="139"/>
        <v>0</v>
      </c>
      <c r="P245" s="205">
        <f t="shared" si="139"/>
        <v>0</v>
      </c>
      <c r="Q245" s="205">
        <f t="shared" si="139"/>
        <v>0</v>
      </c>
      <c r="R245" s="205">
        <f t="shared" si="139"/>
        <v>0</v>
      </c>
      <c r="S245" s="205">
        <f t="shared" si="139"/>
        <v>0</v>
      </c>
      <c r="T245" s="205">
        <f t="shared" si="139"/>
        <v>0</v>
      </c>
      <c r="U245" s="205">
        <f t="shared" si="139"/>
        <v>0</v>
      </c>
      <c r="V245" s="205">
        <f t="shared" si="139"/>
        <v>0</v>
      </c>
      <c r="W245" s="205">
        <f t="shared" si="139"/>
        <v>0</v>
      </c>
      <c r="X245" s="205">
        <f t="shared" si="139"/>
        <v>0</v>
      </c>
      <c r="Y245" s="205">
        <f t="shared" si="139"/>
        <v>0</v>
      </c>
      <c r="Z245" s="205">
        <f t="shared" si="139"/>
        <v>0</v>
      </c>
      <c r="AA245" s="205">
        <f t="shared" si="139"/>
        <v>0</v>
      </c>
    </row>
    <row r="246" spans="1:27">
      <c r="A246" s="72">
        <f t="shared" si="131"/>
        <v>9</v>
      </c>
      <c r="B246" s="72" t="str">
        <f t="shared" si="93"/>
        <v>Year 9</v>
      </c>
      <c r="C246" s="205">
        <f t="shared" ref="C246:AA246" si="140">IF(C40&gt;0,IF($A40&lt;=C$3,0,IF((-$A40+C$3)&gt;-1,($A40-C$3)*(C$23*C$14*C$59*(1-C$7)*(1+C$4)^$A246/100),IF($A40&lt;=C$3+C$5,C$23*C$14*C$59*(1-C$7)*(1+C$4)^$A246/100,IF($A40&lt;C$3+C$5+1,(1-($A40-C$3-C$5))*(C$23*C$14*C$59*(1-C$7)*(1+C$4)^$A246/100),0)))),0)</f>
        <v>0</v>
      </c>
      <c r="D246" s="205">
        <f t="shared" si="140"/>
        <v>0</v>
      </c>
      <c r="E246" s="205">
        <f t="shared" si="140"/>
        <v>0</v>
      </c>
      <c r="F246" s="205">
        <f t="shared" si="140"/>
        <v>0</v>
      </c>
      <c r="G246" s="205">
        <f t="shared" si="140"/>
        <v>0</v>
      </c>
      <c r="H246" s="205">
        <f t="shared" si="140"/>
        <v>0</v>
      </c>
      <c r="I246" s="205">
        <f t="shared" si="140"/>
        <v>0</v>
      </c>
      <c r="J246" s="205">
        <f t="shared" si="140"/>
        <v>0</v>
      </c>
      <c r="K246" s="205">
        <f t="shared" si="140"/>
        <v>0</v>
      </c>
      <c r="L246" s="205">
        <f t="shared" si="140"/>
        <v>0</v>
      </c>
      <c r="M246" s="205">
        <f t="shared" si="140"/>
        <v>0</v>
      </c>
      <c r="N246" s="205">
        <f t="shared" si="140"/>
        <v>0</v>
      </c>
      <c r="O246" s="205">
        <f t="shared" si="140"/>
        <v>0</v>
      </c>
      <c r="P246" s="205">
        <f t="shared" si="140"/>
        <v>0</v>
      </c>
      <c r="Q246" s="205">
        <f t="shared" si="140"/>
        <v>0</v>
      </c>
      <c r="R246" s="205">
        <f t="shared" si="140"/>
        <v>0</v>
      </c>
      <c r="S246" s="205">
        <f t="shared" si="140"/>
        <v>0</v>
      </c>
      <c r="T246" s="205">
        <f t="shared" si="140"/>
        <v>0</v>
      </c>
      <c r="U246" s="205">
        <f t="shared" si="140"/>
        <v>0</v>
      </c>
      <c r="V246" s="205">
        <f t="shared" si="140"/>
        <v>0</v>
      </c>
      <c r="W246" s="205">
        <f t="shared" si="140"/>
        <v>0</v>
      </c>
      <c r="X246" s="205">
        <f t="shared" si="140"/>
        <v>0</v>
      </c>
      <c r="Y246" s="205">
        <f t="shared" si="140"/>
        <v>0</v>
      </c>
      <c r="Z246" s="205">
        <f t="shared" si="140"/>
        <v>0</v>
      </c>
      <c r="AA246" s="205">
        <f t="shared" si="140"/>
        <v>0</v>
      </c>
    </row>
    <row r="247" spans="1:27">
      <c r="A247" s="72">
        <f t="shared" si="131"/>
        <v>10</v>
      </c>
      <c r="B247" s="72" t="str">
        <f t="shared" si="93"/>
        <v>Year 10</v>
      </c>
      <c r="C247" s="205">
        <f t="shared" ref="C247:AA247" si="141">IF(C41&gt;0,IF($A41&lt;=C$3,0,IF((-$A41+C$3)&gt;-1,($A41-C$3)*(C$23*C$14*C$59*(1-C$7)*(1+C$4)^$A247/100),IF($A41&lt;=C$3+C$5,C$23*C$14*C$59*(1-C$7)*(1+C$4)^$A247/100,IF($A41&lt;C$3+C$5+1,(1-($A41-C$3-C$5))*(C$23*C$14*C$59*(1-C$7)*(1+C$4)^$A247/100),0)))),0)</f>
        <v>0</v>
      </c>
      <c r="D247" s="205">
        <f t="shared" si="141"/>
        <v>0</v>
      </c>
      <c r="E247" s="205">
        <f t="shared" si="141"/>
        <v>0</v>
      </c>
      <c r="F247" s="205">
        <f t="shared" si="141"/>
        <v>0</v>
      </c>
      <c r="G247" s="205">
        <f t="shared" si="141"/>
        <v>0</v>
      </c>
      <c r="H247" s="205">
        <f t="shared" si="141"/>
        <v>0</v>
      </c>
      <c r="I247" s="205">
        <f t="shared" si="141"/>
        <v>0</v>
      </c>
      <c r="J247" s="205">
        <f t="shared" si="141"/>
        <v>0</v>
      </c>
      <c r="K247" s="205">
        <f t="shared" si="141"/>
        <v>0</v>
      </c>
      <c r="L247" s="205">
        <f t="shared" si="141"/>
        <v>0</v>
      </c>
      <c r="M247" s="205">
        <f t="shared" si="141"/>
        <v>0</v>
      </c>
      <c r="N247" s="205">
        <f t="shared" si="141"/>
        <v>0</v>
      </c>
      <c r="O247" s="205">
        <f t="shared" si="141"/>
        <v>0</v>
      </c>
      <c r="P247" s="205">
        <f t="shared" si="141"/>
        <v>0</v>
      </c>
      <c r="Q247" s="205">
        <f t="shared" si="141"/>
        <v>0</v>
      </c>
      <c r="R247" s="205">
        <f t="shared" si="141"/>
        <v>0</v>
      </c>
      <c r="S247" s="205">
        <f t="shared" si="141"/>
        <v>0</v>
      </c>
      <c r="T247" s="205">
        <f t="shared" si="141"/>
        <v>0</v>
      </c>
      <c r="U247" s="205">
        <f t="shared" si="141"/>
        <v>0</v>
      </c>
      <c r="V247" s="205">
        <f t="shared" si="141"/>
        <v>0</v>
      </c>
      <c r="W247" s="205">
        <f t="shared" si="141"/>
        <v>0</v>
      </c>
      <c r="X247" s="205">
        <f t="shared" si="141"/>
        <v>0</v>
      </c>
      <c r="Y247" s="205">
        <f t="shared" si="141"/>
        <v>0</v>
      </c>
      <c r="Z247" s="205">
        <f t="shared" si="141"/>
        <v>0</v>
      </c>
      <c r="AA247" s="205">
        <f t="shared" si="141"/>
        <v>0</v>
      </c>
    </row>
    <row r="249" spans="1:27" ht="115.15">
      <c r="A249" s="204" t="s">
        <v>626</v>
      </c>
      <c r="B249" s="74" t="s">
        <v>627</v>
      </c>
    </row>
    <row r="250" spans="1:27">
      <c r="A250" s="72">
        <f t="shared" ref="A250:A259" si="142">A32</f>
        <v>1</v>
      </c>
      <c r="B250" s="72" t="str">
        <f t="shared" si="93"/>
        <v>Year 1</v>
      </c>
      <c r="C250" s="79">
        <f t="shared" ref="C250:AA250" si="143">IF(C32&gt;0,((C202*C$10*C$59/100)-(C153*C$59*(1-C$10)/100)-C238*(1-C$10)),0)</f>
        <v>0</v>
      </c>
      <c r="D250" s="79">
        <f t="shared" si="143"/>
        <v>-528.90000000000009</v>
      </c>
      <c r="E250" s="79">
        <f t="shared" si="143"/>
        <v>0</v>
      </c>
      <c r="F250" s="79">
        <f t="shared" si="143"/>
        <v>0</v>
      </c>
      <c r="G250" s="79">
        <f t="shared" si="143"/>
        <v>0</v>
      </c>
      <c r="H250" s="79">
        <f t="shared" si="143"/>
        <v>0</v>
      </c>
      <c r="I250" s="79">
        <f t="shared" si="143"/>
        <v>0</v>
      </c>
      <c r="J250" s="79">
        <f t="shared" si="143"/>
        <v>0</v>
      </c>
      <c r="K250" s="79">
        <f t="shared" si="143"/>
        <v>0</v>
      </c>
      <c r="L250" s="79">
        <f t="shared" si="143"/>
        <v>0</v>
      </c>
      <c r="M250" s="79">
        <f t="shared" si="143"/>
        <v>0</v>
      </c>
      <c r="N250" s="79">
        <f t="shared" si="143"/>
        <v>0</v>
      </c>
      <c r="O250" s="79">
        <f t="shared" si="143"/>
        <v>0</v>
      </c>
      <c r="P250" s="79">
        <f t="shared" si="143"/>
        <v>0</v>
      </c>
      <c r="Q250" s="79">
        <f t="shared" si="143"/>
        <v>0</v>
      </c>
      <c r="R250" s="79">
        <f t="shared" si="143"/>
        <v>0</v>
      </c>
      <c r="S250" s="79">
        <f t="shared" si="143"/>
        <v>0</v>
      </c>
      <c r="T250" s="79">
        <f t="shared" si="143"/>
        <v>0</v>
      </c>
      <c r="U250" s="79">
        <f t="shared" si="143"/>
        <v>0</v>
      </c>
      <c r="V250" s="79">
        <f t="shared" si="143"/>
        <v>0</v>
      </c>
      <c r="W250" s="79">
        <f t="shared" si="143"/>
        <v>0</v>
      </c>
      <c r="X250" s="79">
        <f t="shared" si="143"/>
        <v>0</v>
      </c>
      <c r="Y250" s="79">
        <f t="shared" si="143"/>
        <v>0</v>
      </c>
      <c r="Z250" s="79">
        <f t="shared" si="143"/>
        <v>0</v>
      </c>
      <c r="AA250" s="79">
        <f t="shared" si="143"/>
        <v>0</v>
      </c>
    </row>
    <row r="251" spans="1:27">
      <c r="A251" s="72">
        <f t="shared" si="142"/>
        <v>2</v>
      </c>
      <c r="B251" s="72" t="str">
        <f t="shared" si="93"/>
        <v>Year 2</v>
      </c>
      <c r="C251" s="79">
        <f t="shared" ref="C251:AA251" si="144">IF(C33&gt;0,((C203*C$10*C$59/100)-(C154*C$59*(1-C$10)/100)-C239*(1-C$10)),0)</f>
        <v>0</v>
      </c>
      <c r="D251" s="79">
        <f t="shared" si="144"/>
        <v>-585.14559374999999</v>
      </c>
      <c r="E251" s="79">
        <f t="shared" si="144"/>
        <v>0</v>
      </c>
      <c r="F251" s="79">
        <f t="shared" si="144"/>
        <v>0</v>
      </c>
      <c r="G251" s="79">
        <f t="shared" si="144"/>
        <v>0</v>
      </c>
      <c r="H251" s="79">
        <f t="shared" si="144"/>
        <v>0</v>
      </c>
      <c r="I251" s="79">
        <f t="shared" si="144"/>
        <v>0</v>
      </c>
      <c r="J251" s="79">
        <f t="shared" si="144"/>
        <v>0</v>
      </c>
      <c r="K251" s="79">
        <f t="shared" si="144"/>
        <v>0</v>
      </c>
      <c r="L251" s="79">
        <f t="shared" si="144"/>
        <v>0</v>
      </c>
      <c r="M251" s="79">
        <f t="shared" si="144"/>
        <v>0</v>
      </c>
      <c r="N251" s="79">
        <f t="shared" si="144"/>
        <v>0</v>
      </c>
      <c r="O251" s="79">
        <f t="shared" si="144"/>
        <v>0</v>
      </c>
      <c r="P251" s="79">
        <f t="shared" si="144"/>
        <v>0</v>
      </c>
      <c r="Q251" s="79">
        <f t="shared" si="144"/>
        <v>0</v>
      </c>
      <c r="R251" s="79">
        <f t="shared" si="144"/>
        <v>0</v>
      </c>
      <c r="S251" s="79">
        <f t="shared" si="144"/>
        <v>0</v>
      </c>
      <c r="T251" s="79">
        <f t="shared" si="144"/>
        <v>0</v>
      </c>
      <c r="U251" s="79">
        <f t="shared" si="144"/>
        <v>0</v>
      </c>
      <c r="V251" s="79">
        <f t="shared" si="144"/>
        <v>0</v>
      </c>
      <c r="W251" s="79">
        <f t="shared" si="144"/>
        <v>0</v>
      </c>
      <c r="X251" s="79">
        <f t="shared" si="144"/>
        <v>0</v>
      </c>
      <c r="Y251" s="79">
        <f t="shared" si="144"/>
        <v>0</v>
      </c>
      <c r="Z251" s="79">
        <f t="shared" si="144"/>
        <v>0</v>
      </c>
      <c r="AA251" s="79">
        <f t="shared" si="144"/>
        <v>0</v>
      </c>
    </row>
    <row r="252" spans="1:27">
      <c r="A252" s="72">
        <f t="shared" si="142"/>
        <v>3</v>
      </c>
      <c r="B252" s="72" t="str">
        <f t="shared" si="93"/>
        <v>Year 3</v>
      </c>
      <c r="C252" s="79">
        <f t="shared" ref="C252:AA252" si="145">IF(C34&gt;0,((C204*C$10*C$59/100)-(C155*C$59*(1-C$10)/100)-C240*(1-C$10)),0)</f>
        <v>45.25553671874998</v>
      </c>
      <c r="D252" s="79">
        <f t="shared" si="145"/>
        <v>0</v>
      </c>
      <c r="E252" s="79">
        <f t="shared" si="145"/>
        <v>0</v>
      </c>
      <c r="F252" s="79">
        <f t="shared" si="145"/>
        <v>0</v>
      </c>
      <c r="G252" s="79">
        <f t="shared" si="145"/>
        <v>0</v>
      </c>
      <c r="H252" s="79">
        <f t="shared" si="145"/>
        <v>0</v>
      </c>
      <c r="I252" s="79">
        <f t="shared" si="145"/>
        <v>0</v>
      </c>
      <c r="J252" s="79">
        <f t="shared" si="145"/>
        <v>0</v>
      </c>
      <c r="K252" s="79">
        <f t="shared" si="145"/>
        <v>0</v>
      </c>
      <c r="L252" s="79">
        <f t="shared" si="145"/>
        <v>0</v>
      </c>
      <c r="M252" s="79">
        <f t="shared" si="145"/>
        <v>0</v>
      </c>
      <c r="N252" s="79">
        <f t="shared" si="145"/>
        <v>0</v>
      </c>
      <c r="O252" s="79">
        <f t="shared" si="145"/>
        <v>0</v>
      </c>
      <c r="P252" s="79">
        <f t="shared" si="145"/>
        <v>0</v>
      </c>
      <c r="Q252" s="79">
        <f t="shared" si="145"/>
        <v>0</v>
      </c>
      <c r="R252" s="79">
        <f t="shared" si="145"/>
        <v>0</v>
      </c>
      <c r="S252" s="79">
        <f t="shared" si="145"/>
        <v>0</v>
      </c>
      <c r="T252" s="79">
        <f t="shared" si="145"/>
        <v>0</v>
      </c>
      <c r="U252" s="79">
        <f t="shared" si="145"/>
        <v>0</v>
      </c>
      <c r="V252" s="79">
        <f t="shared" si="145"/>
        <v>0</v>
      </c>
      <c r="W252" s="79">
        <f t="shared" si="145"/>
        <v>0</v>
      </c>
      <c r="X252" s="79">
        <f t="shared" si="145"/>
        <v>0</v>
      </c>
      <c r="Y252" s="79">
        <f t="shared" si="145"/>
        <v>0</v>
      </c>
      <c r="Z252" s="79">
        <f t="shared" si="145"/>
        <v>0</v>
      </c>
      <c r="AA252" s="79">
        <f t="shared" si="145"/>
        <v>0</v>
      </c>
    </row>
    <row r="253" spans="1:27">
      <c r="A253" s="72">
        <f t="shared" si="142"/>
        <v>4</v>
      </c>
      <c r="B253" s="72" t="str">
        <f t="shared" si="93"/>
        <v>Year 4</v>
      </c>
      <c r="C253" s="79">
        <f t="shared" ref="C253:AA253" si="146">IF(C35&gt;0,((C205*C$10*C$59/100)-(C156*C$59*(1-C$10)/100)-C241*(1-C$10)),0)</f>
        <v>119.70089462109367</v>
      </c>
      <c r="D253" s="79">
        <f t="shared" si="146"/>
        <v>0</v>
      </c>
      <c r="E253" s="79">
        <f t="shared" si="146"/>
        <v>0</v>
      </c>
      <c r="F253" s="79">
        <f t="shared" si="146"/>
        <v>0</v>
      </c>
      <c r="G253" s="79">
        <f t="shared" si="146"/>
        <v>0</v>
      </c>
      <c r="H253" s="79">
        <f t="shared" si="146"/>
        <v>0</v>
      </c>
      <c r="I253" s="79">
        <f t="shared" si="146"/>
        <v>0</v>
      </c>
      <c r="J253" s="79">
        <f t="shared" si="146"/>
        <v>0</v>
      </c>
      <c r="K253" s="79">
        <f t="shared" si="146"/>
        <v>0</v>
      </c>
      <c r="L253" s="79">
        <f t="shared" si="146"/>
        <v>0</v>
      </c>
      <c r="M253" s="79">
        <f t="shared" si="146"/>
        <v>0</v>
      </c>
      <c r="N253" s="79">
        <f t="shared" si="146"/>
        <v>0</v>
      </c>
      <c r="O253" s="79">
        <f t="shared" si="146"/>
        <v>0</v>
      </c>
      <c r="P253" s="79">
        <f t="shared" si="146"/>
        <v>0</v>
      </c>
      <c r="Q253" s="79">
        <f t="shared" si="146"/>
        <v>0</v>
      </c>
      <c r="R253" s="79">
        <f t="shared" si="146"/>
        <v>0</v>
      </c>
      <c r="S253" s="79">
        <f t="shared" si="146"/>
        <v>0</v>
      </c>
      <c r="T253" s="79">
        <f t="shared" si="146"/>
        <v>0</v>
      </c>
      <c r="U253" s="79">
        <f t="shared" si="146"/>
        <v>0</v>
      </c>
      <c r="V253" s="79">
        <f t="shared" si="146"/>
        <v>0</v>
      </c>
      <c r="W253" s="79">
        <f t="shared" si="146"/>
        <v>0</v>
      </c>
      <c r="X253" s="79">
        <f t="shared" si="146"/>
        <v>0</v>
      </c>
      <c r="Y253" s="79">
        <f t="shared" si="146"/>
        <v>0</v>
      </c>
      <c r="Z253" s="79">
        <f t="shared" si="146"/>
        <v>0</v>
      </c>
      <c r="AA253" s="79">
        <f t="shared" si="146"/>
        <v>0</v>
      </c>
    </row>
    <row r="254" spans="1:27">
      <c r="A254" s="72">
        <f t="shared" si="142"/>
        <v>5</v>
      </c>
      <c r="B254" s="72" t="str">
        <f t="shared" si="93"/>
        <v>Year 5</v>
      </c>
      <c r="C254" s="79">
        <f t="shared" ref="C254:AA254" si="147">IF(C36&gt;0,((C206*C$10*C$59/100)-(C157*C$59*(1-C$10)/100)-C242*(1-C$10)),0)</f>
        <v>158.30443313639634</v>
      </c>
      <c r="D254" s="79">
        <f t="shared" si="147"/>
        <v>0</v>
      </c>
      <c r="E254" s="79">
        <f t="shared" si="147"/>
        <v>0</v>
      </c>
      <c r="F254" s="79">
        <f t="shared" si="147"/>
        <v>0</v>
      </c>
      <c r="G254" s="79">
        <f t="shared" si="147"/>
        <v>0</v>
      </c>
      <c r="H254" s="79">
        <f t="shared" si="147"/>
        <v>0</v>
      </c>
      <c r="I254" s="79">
        <f t="shared" si="147"/>
        <v>0</v>
      </c>
      <c r="J254" s="79">
        <f t="shared" si="147"/>
        <v>0</v>
      </c>
      <c r="K254" s="79">
        <f t="shared" si="147"/>
        <v>0</v>
      </c>
      <c r="L254" s="79">
        <f t="shared" si="147"/>
        <v>0</v>
      </c>
      <c r="M254" s="79">
        <f t="shared" si="147"/>
        <v>0</v>
      </c>
      <c r="N254" s="79">
        <f t="shared" si="147"/>
        <v>0</v>
      </c>
      <c r="O254" s="79">
        <f t="shared" si="147"/>
        <v>0</v>
      </c>
      <c r="P254" s="79">
        <f t="shared" si="147"/>
        <v>0</v>
      </c>
      <c r="Q254" s="79">
        <f t="shared" si="147"/>
        <v>0</v>
      </c>
      <c r="R254" s="79">
        <f t="shared" si="147"/>
        <v>0</v>
      </c>
      <c r="S254" s="79">
        <f t="shared" si="147"/>
        <v>0</v>
      </c>
      <c r="T254" s="79">
        <f t="shared" si="147"/>
        <v>0</v>
      </c>
      <c r="U254" s="79">
        <f t="shared" si="147"/>
        <v>0</v>
      </c>
      <c r="V254" s="79">
        <f t="shared" si="147"/>
        <v>0</v>
      </c>
      <c r="W254" s="79">
        <f t="shared" si="147"/>
        <v>0</v>
      </c>
      <c r="X254" s="79">
        <f t="shared" si="147"/>
        <v>0</v>
      </c>
      <c r="Y254" s="79">
        <f t="shared" si="147"/>
        <v>0</v>
      </c>
      <c r="Z254" s="79">
        <f t="shared" si="147"/>
        <v>0</v>
      </c>
      <c r="AA254" s="79">
        <f t="shared" si="147"/>
        <v>0</v>
      </c>
    </row>
    <row r="255" spans="1:27">
      <c r="A255" s="72">
        <f t="shared" si="142"/>
        <v>6</v>
      </c>
      <c r="B255" s="72" t="str">
        <f t="shared" si="93"/>
        <v>Year 6</v>
      </c>
      <c r="C255" s="79">
        <f t="shared" ref="C255:AA255" si="148">IF(C37&gt;0,((C207*C$10*C$59/100)-(C158*C$59*(1-C$10)/100)-C243*(1-C$10)),0)</f>
        <v>209.35761282288419</v>
      </c>
      <c r="D255" s="79">
        <f t="shared" si="148"/>
        <v>0</v>
      </c>
      <c r="E255" s="79">
        <f t="shared" si="148"/>
        <v>0</v>
      </c>
      <c r="F255" s="79">
        <f t="shared" si="148"/>
        <v>0</v>
      </c>
      <c r="G255" s="79">
        <f t="shared" si="148"/>
        <v>0</v>
      </c>
      <c r="H255" s="79">
        <f t="shared" si="148"/>
        <v>0</v>
      </c>
      <c r="I255" s="79">
        <f t="shared" si="148"/>
        <v>0</v>
      </c>
      <c r="J255" s="79">
        <f t="shared" si="148"/>
        <v>0</v>
      </c>
      <c r="K255" s="79">
        <f t="shared" si="148"/>
        <v>0</v>
      </c>
      <c r="L255" s="79">
        <f t="shared" si="148"/>
        <v>0</v>
      </c>
      <c r="M255" s="79">
        <f t="shared" si="148"/>
        <v>0</v>
      </c>
      <c r="N255" s="79">
        <f t="shared" si="148"/>
        <v>0</v>
      </c>
      <c r="O255" s="79">
        <f t="shared" si="148"/>
        <v>0</v>
      </c>
      <c r="P255" s="79">
        <f t="shared" si="148"/>
        <v>0</v>
      </c>
      <c r="Q255" s="79">
        <f t="shared" si="148"/>
        <v>0</v>
      </c>
      <c r="R255" s="79">
        <f t="shared" si="148"/>
        <v>0</v>
      </c>
      <c r="S255" s="79">
        <f t="shared" si="148"/>
        <v>0</v>
      </c>
      <c r="T255" s="79">
        <f t="shared" si="148"/>
        <v>0</v>
      </c>
      <c r="U255" s="79">
        <f t="shared" si="148"/>
        <v>0</v>
      </c>
      <c r="V255" s="79">
        <f t="shared" si="148"/>
        <v>0</v>
      </c>
      <c r="W255" s="79">
        <f t="shared" si="148"/>
        <v>0</v>
      </c>
      <c r="X255" s="79">
        <f t="shared" si="148"/>
        <v>0</v>
      </c>
      <c r="Y255" s="79">
        <f t="shared" si="148"/>
        <v>0</v>
      </c>
      <c r="Z255" s="79">
        <f t="shared" si="148"/>
        <v>0</v>
      </c>
      <c r="AA255" s="79">
        <f t="shared" si="148"/>
        <v>0</v>
      </c>
    </row>
    <row r="256" spans="1:27">
      <c r="A256" s="72">
        <f t="shared" si="142"/>
        <v>7</v>
      </c>
      <c r="B256" s="72" t="str">
        <f t="shared" si="93"/>
        <v>Year 7</v>
      </c>
      <c r="C256" s="79">
        <f t="shared" ref="C256:AA256" si="149">IF(C38&gt;0,((C208*C$10*C$59/100)-(C159*C$59*(1-C$10)/100)-C244*(1-C$10)),0)</f>
        <v>138.43772147913214</v>
      </c>
      <c r="D256" s="79">
        <f t="shared" si="149"/>
        <v>0</v>
      </c>
      <c r="E256" s="79">
        <f t="shared" si="149"/>
        <v>0</v>
      </c>
      <c r="F256" s="79">
        <f t="shared" si="149"/>
        <v>0</v>
      </c>
      <c r="G256" s="79">
        <f t="shared" si="149"/>
        <v>0</v>
      </c>
      <c r="H256" s="79">
        <f t="shared" si="149"/>
        <v>0</v>
      </c>
      <c r="I256" s="79">
        <f t="shared" si="149"/>
        <v>0</v>
      </c>
      <c r="J256" s="79">
        <f t="shared" si="149"/>
        <v>0</v>
      </c>
      <c r="K256" s="79">
        <f t="shared" si="149"/>
        <v>0</v>
      </c>
      <c r="L256" s="79">
        <f t="shared" si="149"/>
        <v>0</v>
      </c>
      <c r="M256" s="79">
        <f t="shared" si="149"/>
        <v>0</v>
      </c>
      <c r="N256" s="79">
        <f t="shared" si="149"/>
        <v>0</v>
      </c>
      <c r="O256" s="79">
        <f t="shared" si="149"/>
        <v>0</v>
      </c>
      <c r="P256" s="79">
        <f t="shared" si="149"/>
        <v>0</v>
      </c>
      <c r="Q256" s="79">
        <f t="shared" si="149"/>
        <v>0</v>
      </c>
      <c r="R256" s="79">
        <f t="shared" si="149"/>
        <v>0</v>
      </c>
      <c r="S256" s="79">
        <f t="shared" si="149"/>
        <v>0</v>
      </c>
      <c r="T256" s="79">
        <f t="shared" si="149"/>
        <v>0</v>
      </c>
      <c r="U256" s="79">
        <f t="shared" si="149"/>
        <v>0</v>
      </c>
      <c r="V256" s="79">
        <f t="shared" si="149"/>
        <v>0</v>
      </c>
      <c r="W256" s="79">
        <f t="shared" si="149"/>
        <v>0</v>
      </c>
      <c r="X256" s="79">
        <f t="shared" si="149"/>
        <v>0</v>
      </c>
      <c r="Y256" s="79">
        <f t="shared" si="149"/>
        <v>0</v>
      </c>
      <c r="Z256" s="79">
        <f t="shared" si="149"/>
        <v>0</v>
      </c>
      <c r="AA256" s="79">
        <f t="shared" si="149"/>
        <v>0</v>
      </c>
    </row>
    <row r="257" spans="1:27">
      <c r="A257" s="72">
        <f t="shared" si="142"/>
        <v>8</v>
      </c>
      <c r="B257" s="72" t="str">
        <f t="shared" si="93"/>
        <v>Year 8</v>
      </c>
      <c r="C257" s="79">
        <f t="shared" ref="C257:AA257" si="150">IF(C39&gt;0,((C209*C$10*C$59/100)-(C160*C$59*(1-C$10)/100)-C245*(1-C$10)),0)</f>
        <v>0</v>
      </c>
      <c r="D257" s="79">
        <f t="shared" si="150"/>
        <v>0</v>
      </c>
      <c r="E257" s="79">
        <f t="shared" si="150"/>
        <v>0</v>
      </c>
      <c r="F257" s="79">
        <f t="shared" si="150"/>
        <v>0</v>
      </c>
      <c r="G257" s="79">
        <f t="shared" si="150"/>
        <v>0</v>
      </c>
      <c r="H257" s="79">
        <f t="shared" si="150"/>
        <v>0</v>
      </c>
      <c r="I257" s="79">
        <f t="shared" si="150"/>
        <v>0</v>
      </c>
      <c r="J257" s="79">
        <f t="shared" si="150"/>
        <v>0</v>
      </c>
      <c r="K257" s="79">
        <f t="shared" si="150"/>
        <v>0</v>
      </c>
      <c r="L257" s="79">
        <f t="shared" si="150"/>
        <v>0</v>
      </c>
      <c r="M257" s="79">
        <f t="shared" si="150"/>
        <v>0</v>
      </c>
      <c r="N257" s="79">
        <f t="shared" si="150"/>
        <v>0</v>
      </c>
      <c r="O257" s="79">
        <f t="shared" si="150"/>
        <v>0</v>
      </c>
      <c r="P257" s="79">
        <f t="shared" si="150"/>
        <v>0</v>
      </c>
      <c r="Q257" s="79">
        <f t="shared" si="150"/>
        <v>0</v>
      </c>
      <c r="R257" s="79">
        <f t="shared" si="150"/>
        <v>0</v>
      </c>
      <c r="S257" s="79">
        <f t="shared" si="150"/>
        <v>0</v>
      </c>
      <c r="T257" s="79">
        <f t="shared" si="150"/>
        <v>0</v>
      </c>
      <c r="U257" s="79">
        <f t="shared" si="150"/>
        <v>0</v>
      </c>
      <c r="V257" s="79">
        <f t="shared" si="150"/>
        <v>0</v>
      </c>
      <c r="W257" s="79">
        <f t="shared" si="150"/>
        <v>0</v>
      </c>
      <c r="X257" s="79">
        <f t="shared" si="150"/>
        <v>0</v>
      </c>
      <c r="Y257" s="79">
        <f t="shared" si="150"/>
        <v>0</v>
      </c>
      <c r="Z257" s="79">
        <f t="shared" si="150"/>
        <v>0</v>
      </c>
      <c r="AA257" s="79">
        <f t="shared" si="150"/>
        <v>0</v>
      </c>
    </row>
    <row r="258" spans="1:27">
      <c r="A258" s="72">
        <f t="shared" si="142"/>
        <v>9</v>
      </c>
      <c r="B258" s="72" t="str">
        <f t="shared" si="93"/>
        <v>Year 9</v>
      </c>
      <c r="C258" s="79">
        <f t="shared" ref="C258:AA258" si="151">IF(C40&gt;0,((C210*C$10*C$59/100)-(C161*C$59*(1-C$10)/100)-C246*(1-C$10)),0)</f>
        <v>0</v>
      </c>
      <c r="D258" s="79">
        <f t="shared" si="151"/>
        <v>0</v>
      </c>
      <c r="E258" s="79">
        <f t="shared" si="151"/>
        <v>0</v>
      </c>
      <c r="F258" s="79">
        <f t="shared" si="151"/>
        <v>0</v>
      </c>
      <c r="G258" s="79">
        <f t="shared" si="151"/>
        <v>0</v>
      </c>
      <c r="H258" s="79">
        <f t="shared" si="151"/>
        <v>0</v>
      </c>
      <c r="I258" s="79">
        <f t="shared" si="151"/>
        <v>0</v>
      </c>
      <c r="J258" s="79">
        <f t="shared" si="151"/>
        <v>0</v>
      </c>
      <c r="K258" s="79">
        <f t="shared" si="151"/>
        <v>0</v>
      </c>
      <c r="L258" s="79">
        <f t="shared" si="151"/>
        <v>0</v>
      </c>
      <c r="M258" s="79">
        <f t="shared" si="151"/>
        <v>0</v>
      </c>
      <c r="N258" s="79">
        <f t="shared" si="151"/>
        <v>0</v>
      </c>
      <c r="O258" s="79">
        <f t="shared" si="151"/>
        <v>0</v>
      </c>
      <c r="P258" s="79">
        <f t="shared" si="151"/>
        <v>0</v>
      </c>
      <c r="Q258" s="79">
        <f t="shared" si="151"/>
        <v>0</v>
      </c>
      <c r="R258" s="79">
        <f t="shared" si="151"/>
        <v>0</v>
      </c>
      <c r="S258" s="79">
        <f t="shared" si="151"/>
        <v>0</v>
      </c>
      <c r="T258" s="79">
        <f t="shared" si="151"/>
        <v>0</v>
      </c>
      <c r="U258" s="79">
        <f t="shared" si="151"/>
        <v>0</v>
      </c>
      <c r="V258" s="79">
        <f t="shared" si="151"/>
        <v>0</v>
      </c>
      <c r="W258" s="79">
        <f t="shared" si="151"/>
        <v>0</v>
      </c>
      <c r="X258" s="79">
        <f t="shared" si="151"/>
        <v>0</v>
      </c>
      <c r="Y258" s="79">
        <f t="shared" si="151"/>
        <v>0</v>
      </c>
      <c r="Z258" s="79">
        <f t="shared" si="151"/>
        <v>0</v>
      </c>
      <c r="AA258" s="79">
        <f t="shared" si="151"/>
        <v>0</v>
      </c>
    </row>
    <row r="259" spans="1:27">
      <c r="A259" s="72">
        <f t="shared" si="142"/>
        <v>10</v>
      </c>
      <c r="B259" s="72" t="str">
        <f t="shared" ref="B259:B283" si="152">"Year "&amp;A259</f>
        <v>Year 10</v>
      </c>
      <c r="C259" s="79">
        <f t="shared" ref="C259:AA259" si="153">IF(C41&gt;0,((C211*C$10*C$59/100)-(C162*C$59*(1-C$10)/100)-C247*(1-C$10)),0)</f>
        <v>0</v>
      </c>
      <c r="D259" s="79">
        <f t="shared" si="153"/>
        <v>0</v>
      </c>
      <c r="E259" s="79">
        <f t="shared" si="153"/>
        <v>0</v>
      </c>
      <c r="F259" s="79">
        <f t="shared" si="153"/>
        <v>0</v>
      </c>
      <c r="G259" s="79">
        <f t="shared" si="153"/>
        <v>0</v>
      </c>
      <c r="H259" s="79">
        <f t="shared" si="153"/>
        <v>0</v>
      </c>
      <c r="I259" s="79">
        <f t="shared" si="153"/>
        <v>0</v>
      </c>
      <c r="J259" s="79">
        <f t="shared" si="153"/>
        <v>0</v>
      </c>
      <c r="K259" s="79">
        <f t="shared" si="153"/>
        <v>0</v>
      </c>
      <c r="L259" s="79">
        <f t="shared" si="153"/>
        <v>0</v>
      </c>
      <c r="M259" s="79">
        <f t="shared" si="153"/>
        <v>0</v>
      </c>
      <c r="N259" s="79">
        <f t="shared" si="153"/>
        <v>0</v>
      </c>
      <c r="O259" s="79">
        <f t="shared" si="153"/>
        <v>0</v>
      </c>
      <c r="P259" s="79">
        <f t="shared" si="153"/>
        <v>0</v>
      </c>
      <c r="Q259" s="79">
        <f t="shared" si="153"/>
        <v>0</v>
      </c>
      <c r="R259" s="79">
        <f t="shared" si="153"/>
        <v>0</v>
      </c>
      <c r="S259" s="79">
        <f t="shared" si="153"/>
        <v>0</v>
      </c>
      <c r="T259" s="79">
        <f t="shared" si="153"/>
        <v>0</v>
      </c>
      <c r="U259" s="79">
        <f t="shared" si="153"/>
        <v>0</v>
      </c>
      <c r="V259" s="79">
        <f t="shared" si="153"/>
        <v>0</v>
      </c>
      <c r="W259" s="79">
        <f t="shared" si="153"/>
        <v>0</v>
      </c>
      <c r="X259" s="79">
        <f t="shared" si="153"/>
        <v>0</v>
      </c>
      <c r="Y259" s="79">
        <f t="shared" si="153"/>
        <v>0</v>
      </c>
      <c r="Z259" s="79">
        <f t="shared" si="153"/>
        <v>0</v>
      </c>
      <c r="AA259" s="79">
        <f t="shared" si="153"/>
        <v>0</v>
      </c>
    </row>
    <row r="261" spans="1:27" ht="129.6">
      <c r="A261" s="104" t="s">
        <v>628</v>
      </c>
      <c r="B261" s="74" t="s">
        <v>629</v>
      </c>
      <c r="C261" s="74" t="str">
        <f t="shared" ref="C261:AA261" si="154">C$2&amp;": "&amp;$A$200</f>
        <v>Patent 1: Foreseeable profits for the patent technology</v>
      </c>
      <c r="D261" s="74" t="str">
        <f t="shared" si="154"/>
        <v>Patent 2: Foreseeable profits for the patent technology</v>
      </c>
      <c r="E261" s="74" t="str">
        <f t="shared" si="154"/>
        <v>Patent 3: Foreseeable profits for the patent technology</v>
      </c>
      <c r="F261" s="74" t="str">
        <f t="shared" si="154"/>
        <v>Patent 4: Foreseeable profits for the patent technology</v>
      </c>
      <c r="G261" s="74" t="str">
        <f t="shared" si="154"/>
        <v>Patent 5: Foreseeable profits for the patent technology</v>
      </c>
      <c r="H261" s="74" t="str">
        <f t="shared" si="154"/>
        <v>Patent 6: Foreseeable profits for the patent technology</v>
      </c>
      <c r="I261" s="74" t="str">
        <f t="shared" si="154"/>
        <v>Patent 7: Foreseeable profits for the patent technology</v>
      </c>
      <c r="J261" s="74" t="str">
        <f t="shared" si="154"/>
        <v>Patent 8: Foreseeable profits for the patent technology</v>
      </c>
      <c r="K261" s="74" t="str">
        <f t="shared" si="154"/>
        <v>Patent 9: Foreseeable profits for the patent technology</v>
      </c>
      <c r="L261" s="74" t="str">
        <f t="shared" si="154"/>
        <v>Patent 10: Foreseeable profits for the patent technology</v>
      </c>
      <c r="M261" s="74" t="str">
        <f t="shared" si="154"/>
        <v>Patent 11: Foreseeable profits for the patent technology</v>
      </c>
      <c r="N261" s="74" t="str">
        <f t="shared" si="154"/>
        <v>Patent 12: Foreseeable profits for the patent technology</v>
      </c>
      <c r="O261" s="74" t="str">
        <f t="shared" si="154"/>
        <v>Patent 13: Foreseeable profits for the patent technology</v>
      </c>
      <c r="P261" s="74" t="str">
        <f t="shared" si="154"/>
        <v>Patent 14: Foreseeable profits for the patent technology</v>
      </c>
      <c r="Q261" s="74" t="str">
        <f t="shared" si="154"/>
        <v>Patent 15: Foreseeable profits for the patent technology</v>
      </c>
      <c r="R261" s="74" t="str">
        <f t="shared" si="154"/>
        <v>Patent 16: Foreseeable profits for the patent technology</v>
      </c>
      <c r="S261" s="74" t="str">
        <f t="shared" si="154"/>
        <v>Patent 17: Foreseeable profits for the patent technology</v>
      </c>
      <c r="T261" s="74" t="str">
        <f t="shared" si="154"/>
        <v>Patent 18: Foreseeable profits for the patent technology</v>
      </c>
      <c r="U261" s="74" t="str">
        <f t="shared" si="154"/>
        <v>Patent 19: Foreseeable profits for the patent technology</v>
      </c>
      <c r="V261" s="74" t="str">
        <f t="shared" si="154"/>
        <v>Patent 20: Foreseeable profits for the patent technology</v>
      </c>
      <c r="W261" s="74" t="str">
        <f t="shared" si="154"/>
        <v>Patent 21: Foreseeable profits for the patent technology</v>
      </c>
      <c r="X261" s="74" t="str">
        <f t="shared" si="154"/>
        <v>Patent 22: Foreseeable profits for the patent technology</v>
      </c>
      <c r="Y261" s="74" t="str">
        <f t="shared" si="154"/>
        <v>Patent 23: Foreseeable profits for the patent technology</v>
      </c>
      <c r="Z261" s="74" t="str">
        <f t="shared" si="154"/>
        <v>Patent 24: Foreseeable profits for the patent technology</v>
      </c>
      <c r="AA261" s="74" t="str">
        <f t="shared" si="154"/>
        <v>Patent 25: Foreseeable profits for the patent technology</v>
      </c>
    </row>
    <row r="262" spans="1:27">
      <c r="A262" s="72">
        <f t="shared" ref="A262:A271" si="155">A32</f>
        <v>1</v>
      </c>
      <c r="B262" s="72" t="str">
        <f t="shared" si="152"/>
        <v>Year 1</v>
      </c>
      <c r="C262" s="79">
        <f>C202-C214-C250-C238+C226</f>
        <v>-5670</v>
      </c>
      <c r="D262" s="79">
        <f t="shared" ref="D262:AA271" si="156">D202-D214-D250-D238+D226</f>
        <v>1783.5000000000005</v>
      </c>
      <c r="E262" s="79">
        <f t="shared" si="156"/>
        <v>0</v>
      </c>
      <c r="F262" s="79">
        <f t="shared" si="156"/>
        <v>0</v>
      </c>
      <c r="G262" s="79">
        <f t="shared" si="156"/>
        <v>0</v>
      </c>
      <c r="H262" s="79">
        <f t="shared" si="156"/>
        <v>0</v>
      </c>
      <c r="I262" s="79">
        <f t="shared" si="156"/>
        <v>0</v>
      </c>
      <c r="J262" s="79">
        <f t="shared" si="156"/>
        <v>0</v>
      </c>
      <c r="K262" s="79">
        <f t="shared" si="156"/>
        <v>0</v>
      </c>
      <c r="L262" s="79">
        <f t="shared" si="156"/>
        <v>0</v>
      </c>
      <c r="M262" s="79">
        <f t="shared" si="156"/>
        <v>0</v>
      </c>
      <c r="N262" s="79">
        <f t="shared" si="156"/>
        <v>0</v>
      </c>
      <c r="O262" s="79">
        <f t="shared" si="156"/>
        <v>0</v>
      </c>
      <c r="P262" s="79">
        <f t="shared" si="156"/>
        <v>0</v>
      </c>
      <c r="Q262" s="79">
        <f t="shared" si="156"/>
        <v>0</v>
      </c>
      <c r="R262" s="79">
        <f t="shared" si="156"/>
        <v>0</v>
      </c>
      <c r="S262" s="79">
        <f t="shared" si="156"/>
        <v>0</v>
      </c>
      <c r="T262" s="79">
        <f t="shared" si="156"/>
        <v>0</v>
      </c>
      <c r="U262" s="79">
        <f t="shared" si="156"/>
        <v>0</v>
      </c>
      <c r="V262" s="79">
        <f t="shared" si="156"/>
        <v>0</v>
      </c>
      <c r="W262" s="79">
        <f t="shared" si="156"/>
        <v>0</v>
      </c>
      <c r="X262" s="79">
        <f t="shared" si="156"/>
        <v>0</v>
      </c>
      <c r="Y262" s="79">
        <f t="shared" si="156"/>
        <v>0</v>
      </c>
      <c r="Z262" s="79">
        <f t="shared" si="156"/>
        <v>0</v>
      </c>
      <c r="AA262" s="79">
        <f t="shared" si="156"/>
        <v>0</v>
      </c>
    </row>
    <row r="263" spans="1:27">
      <c r="A263" s="72">
        <f t="shared" si="155"/>
        <v>2</v>
      </c>
      <c r="B263" s="72" t="str">
        <f t="shared" si="152"/>
        <v>Year 2</v>
      </c>
      <c r="C263" s="79">
        <f t="shared" ref="C263:R271" si="157">C203-C215-C251-C239+C227</f>
        <v>-5670</v>
      </c>
      <c r="D263" s="79">
        <f t="shared" si="157"/>
        <v>1244.20265625</v>
      </c>
      <c r="E263" s="79">
        <f t="shared" si="157"/>
        <v>0</v>
      </c>
      <c r="F263" s="79">
        <f t="shared" si="157"/>
        <v>0</v>
      </c>
      <c r="G263" s="79">
        <f t="shared" si="157"/>
        <v>0</v>
      </c>
      <c r="H263" s="79">
        <f t="shared" si="157"/>
        <v>0</v>
      </c>
      <c r="I263" s="79">
        <f t="shared" si="157"/>
        <v>0</v>
      </c>
      <c r="J263" s="79">
        <f t="shared" si="157"/>
        <v>0</v>
      </c>
      <c r="K263" s="79">
        <f t="shared" si="157"/>
        <v>0</v>
      </c>
      <c r="L263" s="79">
        <f t="shared" si="157"/>
        <v>0</v>
      </c>
      <c r="M263" s="79">
        <f t="shared" si="157"/>
        <v>0</v>
      </c>
      <c r="N263" s="79">
        <f t="shared" si="157"/>
        <v>0</v>
      </c>
      <c r="O263" s="79">
        <f t="shared" si="157"/>
        <v>0</v>
      </c>
      <c r="P263" s="79">
        <f t="shared" si="157"/>
        <v>0</v>
      </c>
      <c r="Q263" s="79">
        <f t="shared" si="157"/>
        <v>0</v>
      </c>
      <c r="R263" s="79">
        <f t="shared" si="157"/>
        <v>0</v>
      </c>
      <c r="S263" s="79">
        <f t="shared" si="156"/>
        <v>0</v>
      </c>
      <c r="T263" s="79">
        <f t="shared" si="156"/>
        <v>0</v>
      </c>
      <c r="U263" s="79">
        <f t="shared" si="156"/>
        <v>0</v>
      </c>
      <c r="V263" s="79">
        <f t="shared" si="156"/>
        <v>0</v>
      </c>
      <c r="W263" s="79">
        <f t="shared" si="156"/>
        <v>0</v>
      </c>
      <c r="X263" s="79">
        <f t="shared" si="156"/>
        <v>0</v>
      </c>
      <c r="Y263" s="79">
        <f t="shared" si="156"/>
        <v>0</v>
      </c>
      <c r="Z263" s="79">
        <f t="shared" si="156"/>
        <v>0</v>
      </c>
      <c r="AA263" s="79">
        <f t="shared" si="156"/>
        <v>0</v>
      </c>
    </row>
    <row r="264" spans="1:27">
      <c r="A264" s="72">
        <f t="shared" si="155"/>
        <v>3</v>
      </c>
      <c r="B264" s="72" t="str">
        <f t="shared" si="152"/>
        <v>Year 3</v>
      </c>
      <c r="C264" s="79">
        <f t="shared" si="157"/>
        <v>4351.6150003124985</v>
      </c>
      <c r="D264" s="79">
        <f t="shared" si="156"/>
        <v>0</v>
      </c>
      <c r="E264" s="79">
        <f t="shared" si="156"/>
        <v>0</v>
      </c>
      <c r="F264" s="79">
        <f t="shared" si="156"/>
        <v>0</v>
      </c>
      <c r="G264" s="79">
        <f t="shared" si="156"/>
        <v>0</v>
      </c>
      <c r="H264" s="79">
        <f t="shared" si="156"/>
        <v>0</v>
      </c>
      <c r="I264" s="79">
        <f t="shared" si="156"/>
        <v>0</v>
      </c>
      <c r="J264" s="79">
        <f t="shared" si="156"/>
        <v>0</v>
      </c>
      <c r="K264" s="79">
        <f t="shared" si="156"/>
        <v>0</v>
      </c>
      <c r="L264" s="79">
        <f t="shared" si="156"/>
        <v>0</v>
      </c>
      <c r="M264" s="79">
        <f t="shared" si="156"/>
        <v>0</v>
      </c>
      <c r="N264" s="79">
        <f t="shared" si="156"/>
        <v>0</v>
      </c>
      <c r="O264" s="79">
        <f t="shared" si="156"/>
        <v>0</v>
      </c>
      <c r="P264" s="79">
        <f t="shared" si="156"/>
        <v>0</v>
      </c>
      <c r="Q264" s="79">
        <f t="shared" si="156"/>
        <v>0</v>
      </c>
      <c r="R264" s="79">
        <f t="shared" si="156"/>
        <v>0</v>
      </c>
      <c r="S264" s="79">
        <f t="shared" si="156"/>
        <v>0</v>
      </c>
      <c r="T264" s="79">
        <f t="shared" si="156"/>
        <v>0</v>
      </c>
      <c r="U264" s="79">
        <f t="shared" si="156"/>
        <v>0</v>
      </c>
      <c r="V264" s="79">
        <f t="shared" si="156"/>
        <v>0</v>
      </c>
      <c r="W264" s="79">
        <f t="shared" si="156"/>
        <v>0</v>
      </c>
      <c r="X264" s="79">
        <f t="shared" si="156"/>
        <v>0</v>
      </c>
      <c r="Y264" s="79">
        <f t="shared" si="156"/>
        <v>0</v>
      </c>
      <c r="Z264" s="79">
        <f t="shared" si="156"/>
        <v>0</v>
      </c>
      <c r="AA264" s="79">
        <f t="shared" si="156"/>
        <v>0</v>
      </c>
    </row>
    <row r="265" spans="1:27">
      <c r="A265" s="72">
        <f t="shared" si="155"/>
        <v>4</v>
      </c>
      <c r="B265" s="72" t="str">
        <f t="shared" si="152"/>
        <v>Year 4</v>
      </c>
      <c r="C265" s="79">
        <f t="shared" si="157"/>
        <v>10152.35557426406</v>
      </c>
      <c r="D265" s="79">
        <f t="shared" si="156"/>
        <v>0</v>
      </c>
      <c r="E265" s="79">
        <f t="shared" si="156"/>
        <v>0</v>
      </c>
      <c r="F265" s="79">
        <f t="shared" si="156"/>
        <v>0</v>
      </c>
      <c r="G265" s="79">
        <f t="shared" si="156"/>
        <v>0</v>
      </c>
      <c r="H265" s="79">
        <f t="shared" si="156"/>
        <v>0</v>
      </c>
      <c r="I265" s="79">
        <f t="shared" si="156"/>
        <v>0</v>
      </c>
      <c r="J265" s="79">
        <f t="shared" si="156"/>
        <v>0</v>
      </c>
      <c r="K265" s="79">
        <f t="shared" si="156"/>
        <v>0</v>
      </c>
      <c r="L265" s="79">
        <f t="shared" si="156"/>
        <v>0</v>
      </c>
      <c r="M265" s="79">
        <f t="shared" si="156"/>
        <v>0</v>
      </c>
      <c r="N265" s="79">
        <f t="shared" si="156"/>
        <v>0</v>
      </c>
      <c r="O265" s="79">
        <f t="shared" si="156"/>
        <v>0</v>
      </c>
      <c r="P265" s="79">
        <f t="shared" si="156"/>
        <v>0</v>
      </c>
      <c r="Q265" s="79">
        <f t="shared" si="156"/>
        <v>0</v>
      </c>
      <c r="R265" s="79">
        <f t="shared" si="156"/>
        <v>0</v>
      </c>
      <c r="S265" s="79">
        <f t="shared" si="156"/>
        <v>0</v>
      </c>
      <c r="T265" s="79">
        <f t="shared" si="156"/>
        <v>0</v>
      </c>
      <c r="U265" s="79">
        <f t="shared" si="156"/>
        <v>0</v>
      </c>
      <c r="V265" s="79">
        <f t="shared" si="156"/>
        <v>0</v>
      </c>
      <c r="W265" s="79">
        <f t="shared" si="156"/>
        <v>0</v>
      </c>
      <c r="X265" s="79">
        <f t="shared" si="156"/>
        <v>0</v>
      </c>
      <c r="Y265" s="79">
        <f t="shared" si="156"/>
        <v>0</v>
      </c>
      <c r="Z265" s="79">
        <f t="shared" si="156"/>
        <v>0</v>
      </c>
      <c r="AA265" s="79">
        <f t="shared" si="156"/>
        <v>0</v>
      </c>
    </row>
    <row r="266" spans="1:27">
      <c r="A266" s="72">
        <f t="shared" si="155"/>
        <v>5</v>
      </c>
      <c r="B266" s="72" t="str">
        <f t="shared" si="152"/>
        <v>Year 5</v>
      </c>
      <c r="C266" s="79">
        <f t="shared" si="157"/>
        <v>11865.174230167346</v>
      </c>
      <c r="D266" s="79">
        <f t="shared" si="156"/>
        <v>0</v>
      </c>
      <c r="E266" s="79">
        <f t="shared" si="156"/>
        <v>0</v>
      </c>
      <c r="F266" s="79">
        <f t="shared" si="156"/>
        <v>0</v>
      </c>
      <c r="G266" s="79">
        <f t="shared" si="156"/>
        <v>0</v>
      </c>
      <c r="H266" s="79">
        <f t="shared" si="156"/>
        <v>0</v>
      </c>
      <c r="I266" s="79">
        <f t="shared" si="156"/>
        <v>0</v>
      </c>
      <c r="J266" s="79">
        <f t="shared" si="156"/>
        <v>0</v>
      </c>
      <c r="K266" s="79">
        <f t="shared" si="156"/>
        <v>0</v>
      </c>
      <c r="L266" s="79">
        <f t="shared" si="156"/>
        <v>0</v>
      </c>
      <c r="M266" s="79">
        <f t="shared" si="156"/>
        <v>0</v>
      </c>
      <c r="N266" s="79">
        <f t="shared" si="156"/>
        <v>0</v>
      </c>
      <c r="O266" s="79">
        <f t="shared" si="156"/>
        <v>0</v>
      </c>
      <c r="P266" s="79">
        <f t="shared" si="156"/>
        <v>0</v>
      </c>
      <c r="Q266" s="79">
        <f t="shared" si="156"/>
        <v>0</v>
      </c>
      <c r="R266" s="79">
        <f t="shared" si="156"/>
        <v>0</v>
      </c>
      <c r="S266" s="79">
        <f t="shared" si="156"/>
        <v>0</v>
      </c>
      <c r="T266" s="79">
        <f t="shared" si="156"/>
        <v>0</v>
      </c>
      <c r="U266" s="79">
        <f t="shared" si="156"/>
        <v>0</v>
      </c>
      <c r="V266" s="79">
        <f t="shared" si="156"/>
        <v>0</v>
      </c>
      <c r="W266" s="79">
        <f t="shared" si="156"/>
        <v>0</v>
      </c>
      <c r="X266" s="79">
        <f t="shared" si="156"/>
        <v>0</v>
      </c>
      <c r="Y266" s="79">
        <f t="shared" si="156"/>
        <v>0</v>
      </c>
      <c r="Z266" s="79">
        <f t="shared" si="156"/>
        <v>0</v>
      </c>
      <c r="AA266" s="79">
        <f t="shared" si="156"/>
        <v>0</v>
      </c>
    </row>
    <row r="267" spans="1:27">
      <c r="A267" s="72">
        <f t="shared" si="155"/>
        <v>6</v>
      </c>
      <c r="B267" s="72" t="str">
        <f t="shared" si="152"/>
        <v>Year 6</v>
      </c>
      <c r="C267" s="79">
        <f t="shared" si="157"/>
        <v>13896.179500079907</v>
      </c>
      <c r="D267" s="79">
        <f t="shared" si="156"/>
        <v>0</v>
      </c>
      <c r="E267" s="79">
        <f t="shared" si="156"/>
        <v>0</v>
      </c>
      <c r="F267" s="79">
        <f t="shared" si="156"/>
        <v>0</v>
      </c>
      <c r="G267" s="79">
        <f t="shared" si="156"/>
        <v>0</v>
      </c>
      <c r="H267" s="79">
        <f t="shared" si="156"/>
        <v>0</v>
      </c>
      <c r="I267" s="79">
        <f t="shared" si="156"/>
        <v>0</v>
      </c>
      <c r="J267" s="79">
        <f t="shared" si="156"/>
        <v>0</v>
      </c>
      <c r="K267" s="79">
        <f t="shared" si="156"/>
        <v>0</v>
      </c>
      <c r="L267" s="79">
        <f t="shared" si="156"/>
        <v>0</v>
      </c>
      <c r="M267" s="79">
        <f t="shared" si="156"/>
        <v>0</v>
      </c>
      <c r="N267" s="79">
        <f t="shared" si="156"/>
        <v>0</v>
      </c>
      <c r="O267" s="79">
        <f t="shared" si="156"/>
        <v>0</v>
      </c>
      <c r="P267" s="79">
        <f t="shared" si="156"/>
        <v>0</v>
      </c>
      <c r="Q267" s="79">
        <f t="shared" si="156"/>
        <v>0</v>
      </c>
      <c r="R267" s="79">
        <f t="shared" si="156"/>
        <v>0</v>
      </c>
      <c r="S267" s="79">
        <f t="shared" si="156"/>
        <v>0</v>
      </c>
      <c r="T267" s="79">
        <f t="shared" si="156"/>
        <v>0</v>
      </c>
      <c r="U267" s="79">
        <f t="shared" si="156"/>
        <v>0</v>
      </c>
      <c r="V267" s="79">
        <f t="shared" si="156"/>
        <v>0</v>
      </c>
      <c r="W267" s="79">
        <f t="shared" si="156"/>
        <v>0</v>
      </c>
      <c r="X267" s="79">
        <f t="shared" si="156"/>
        <v>0</v>
      </c>
      <c r="Y267" s="79">
        <f t="shared" si="156"/>
        <v>0</v>
      </c>
      <c r="Z267" s="79">
        <f t="shared" si="156"/>
        <v>0</v>
      </c>
      <c r="AA267" s="79">
        <f t="shared" si="156"/>
        <v>0</v>
      </c>
    </row>
    <row r="268" spans="1:27">
      <c r="A268" s="72">
        <f t="shared" si="155"/>
        <v>7</v>
      </c>
      <c r="B268" s="72" t="str">
        <f t="shared" si="152"/>
        <v>Year 7</v>
      </c>
      <c r="C268" s="79">
        <f t="shared" si="157"/>
        <v>8156.4284783209032</v>
      </c>
      <c r="D268" s="79">
        <f t="shared" si="156"/>
        <v>0</v>
      </c>
      <c r="E268" s="79">
        <f t="shared" si="156"/>
        <v>0</v>
      </c>
      <c r="F268" s="79">
        <f t="shared" si="156"/>
        <v>0</v>
      </c>
      <c r="G268" s="79">
        <f t="shared" si="156"/>
        <v>0</v>
      </c>
      <c r="H268" s="79">
        <f t="shared" si="156"/>
        <v>0</v>
      </c>
      <c r="I268" s="79">
        <f t="shared" si="156"/>
        <v>0</v>
      </c>
      <c r="J268" s="79">
        <f t="shared" si="156"/>
        <v>0</v>
      </c>
      <c r="K268" s="79">
        <f t="shared" si="156"/>
        <v>0</v>
      </c>
      <c r="L268" s="79">
        <f t="shared" si="156"/>
        <v>0</v>
      </c>
      <c r="M268" s="79">
        <f t="shared" si="156"/>
        <v>0</v>
      </c>
      <c r="N268" s="79">
        <f t="shared" si="156"/>
        <v>0</v>
      </c>
      <c r="O268" s="79">
        <f t="shared" si="156"/>
        <v>0</v>
      </c>
      <c r="P268" s="79">
        <f t="shared" si="156"/>
        <v>0</v>
      </c>
      <c r="Q268" s="79">
        <f t="shared" si="156"/>
        <v>0</v>
      </c>
      <c r="R268" s="79">
        <f t="shared" si="156"/>
        <v>0</v>
      </c>
      <c r="S268" s="79">
        <f t="shared" si="156"/>
        <v>0</v>
      </c>
      <c r="T268" s="79">
        <f t="shared" si="156"/>
        <v>0</v>
      </c>
      <c r="U268" s="79">
        <f t="shared" si="156"/>
        <v>0</v>
      </c>
      <c r="V268" s="79">
        <f t="shared" si="156"/>
        <v>0</v>
      </c>
      <c r="W268" s="79">
        <f t="shared" si="156"/>
        <v>0</v>
      </c>
      <c r="X268" s="79">
        <f t="shared" si="156"/>
        <v>0</v>
      </c>
      <c r="Y268" s="79">
        <f t="shared" si="156"/>
        <v>0</v>
      </c>
      <c r="Z268" s="79">
        <f t="shared" si="156"/>
        <v>0</v>
      </c>
      <c r="AA268" s="79">
        <f t="shared" si="156"/>
        <v>0</v>
      </c>
    </row>
    <row r="269" spans="1:27">
      <c r="A269" s="72">
        <f t="shared" si="155"/>
        <v>8</v>
      </c>
      <c r="B269" s="72" t="str">
        <f t="shared" si="152"/>
        <v>Year 8</v>
      </c>
      <c r="C269" s="79">
        <f t="shared" si="157"/>
        <v>0</v>
      </c>
      <c r="D269" s="79">
        <f t="shared" si="156"/>
        <v>0</v>
      </c>
      <c r="E269" s="79">
        <f t="shared" si="156"/>
        <v>0</v>
      </c>
      <c r="F269" s="79">
        <f t="shared" si="156"/>
        <v>0</v>
      </c>
      <c r="G269" s="79">
        <f t="shared" si="156"/>
        <v>0</v>
      </c>
      <c r="H269" s="79">
        <f t="shared" si="156"/>
        <v>0</v>
      </c>
      <c r="I269" s="79">
        <f t="shared" si="156"/>
        <v>0</v>
      </c>
      <c r="J269" s="79">
        <f t="shared" si="156"/>
        <v>0</v>
      </c>
      <c r="K269" s="79">
        <f t="shared" si="156"/>
        <v>0</v>
      </c>
      <c r="L269" s="79">
        <f t="shared" si="156"/>
        <v>0</v>
      </c>
      <c r="M269" s="79">
        <f t="shared" si="156"/>
        <v>0</v>
      </c>
      <c r="N269" s="79">
        <f t="shared" si="156"/>
        <v>0</v>
      </c>
      <c r="O269" s="79">
        <f t="shared" si="156"/>
        <v>0</v>
      </c>
      <c r="P269" s="79">
        <f t="shared" si="156"/>
        <v>0</v>
      </c>
      <c r="Q269" s="79">
        <f t="shared" si="156"/>
        <v>0</v>
      </c>
      <c r="R269" s="79">
        <f t="shared" si="156"/>
        <v>0</v>
      </c>
      <c r="S269" s="79">
        <f t="shared" si="156"/>
        <v>0</v>
      </c>
      <c r="T269" s="79">
        <f t="shared" si="156"/>
        <v>0</v>
      </c>
      <c r="U269" s="79">
        <f t="shared" si="156"/>
        <v>0</v>
      </c>
      <c r="V269" s="79">
        <f t="shared" si="156"/>
        <v>0</v>
      </c>
      <c r="W269" s="79">
        <f t="shared" si="156"/>
        <v>0</v>
      </c>
      <c r="X269" s="79">
        <f t="shared" si="156"/>
        <v>0</v>
      </c>
      <c r="Y269" s="79">
        <f t="shared" si="156"/>
        <v>0</v>
      </c>
      <c r="Z269" s="79">
        <f t="shared" si="156"/>
        <v>0</v>
      </c>
      <c r="AA269" s="79">
        <f t="shared" si="156"/>
        <v>0</v>
      </c>
    </row>
    <row r="270" spans="1:27">
      <c r="A270" s="72">
        <f t="shared" si="155"/>
        <v>9</v>
      </c>
      <c r="B270" s="72" t="str">
        <f t="shared" si="152"/>
        <v>Year 9</v>
      </c>
      <c r="C270" s="79">
        <f t="shared" si="157"/>
        <v>0</v>
      </c>
      <c r="D270" s="79">
        <f t="shared" si="156"/>
        <v>0</v>
      </c>
      <c r="E270" s="79">
        <f t="shared" si="156"/>
        <v>0</v>
      </c>
      <c r="F270" s="79">
        <f t="shared" si="156"/>
        <v>0</v>
      </c>
      <c r="G270" s="79">
        <f t="shared" si="156"/>
        <v>0</v>
      </c>
      <c r="H270" s="79">
        <f t="shared" si="156"/>
        <v>0</v>
      </c>
      <c r="I270" s="79">
        <f t="shared" si="156"/>
        <v>0</v>
      </c>
      <c r="J270" s="79">
        <f t="shared" si="156"/>
        <v>0</v>
      </c>
      <c r="K270" s="79">
        <f t="shared" si="156"/>
        <v>0</v>
      </c>
      <c r="L270" s="79">
        <f t="shared" si="156"/>
        <v>0</v>
      </c>
      <c r="M270" s="79">
        <f t="shared" si="156"/>
        <v>0</v>
      </c>
      <c r="N270" s="79">
        <f t="shared" si="156"/>
        <v>0</v>
      </c>
      <c r="O270" s="79">
        <f t="shared" si="156"/>
        <v>0</v>
      </c>
      <c r="P270" s="79">
        <f t="shared" si="156"/>
        <v>0</v>
      </c>
      <c r="Q270" s="79">
        <f t="shared" si="156"/>
        <v>0</v>
      </c>
      <c r="R270" s="79">
        <f t="shared" si="156"/>
        <v>0</v>
      </c>
      <c r="S270" s="79">
        <f t="shared" si="156"/>
        <v>0</v>
      </c>
      <c r="T270" s="79">
        <f t="shared" si="156"/>
        <v>0</v>
      </c>
      <c r="U270" s="79">
        <f t="shared" si="156"/>
        <v>0</v>
      </c>
      <c r="V270" s="79">
        <f t="shared" si="156"/>
        <v>0</v>
      </c>
      <c r="W270" s="79">
        <f t="shared" si="156"/>
        <v>0</v>
      </c>
      <c r="X270" s="79">
        <f t="shared" si="156"/>
        <v>0</v>
      </c>
      <c r="Y270" s="79">
        <f t="shared" si="156"/>
        <v>0</v>
      </c>
      <c r="Z270" s="79">
        <f t="shared" si="156"/>
        <v>0</v>
      </c>
      <c r="AA270" s="79">
        <f t="shared" si="156"/>
        <v>0</v>
      </c>
    </row>
    <row r="271" spans="1:27">
      <c r="A271" s="72">
        <f t="shared" si="155"/>
        <v>10</v>
      </c>
      <c r="B271" s="72" t="str">
        <f t="shared" si="152"/>
        <v>Year 10</v>
      </c>
      <c r="C271" s="79">
        <f t="shared" si="157"/>
        <v>0</v>
      </c>
      <c r="D271" s="79">
        <f t="shared" si="156"/>
        <v>0</v>
      </c>
      <c r="E271" s="79">
        <f t="shared" si="156"/>
        <v>0</v>
      </c>
      <c r="F271" s="79">
        <f t="shared" si="156"/>
        <v>0</v>
      </c>
      <c r="G271" s="79">
        <f t="shared" si="156"/>
        <v>0</v>
      </c>
      <c r="H271" s="79">
        <f t="shared" si="156"/>
        <v>0</v>
      </c>
      <c r="I271" s="79">
        <f t="shared" si="156"/>
        <v>0</v>
      </c>
      <c r="J271" s="79">
        <f t="shared" si="156"/>
        <v>0</v>
      </c>
      <c r="K271" s="79">
        <f t="shared" si="156"/>
        <v>0</v>
      </c>
      <c r="L271" s="79">
        <f t="shared" si="156"/>
        <v>0</v>
      </c>
      <c r="M271" s="79">
        <f t="shared" si="156"/>
        <v>0</v>
      </c>
      <c r="N271" s="79">
        <f t="shared" si="156"/>
        <v>0</v>
      </c>
      <c r="O271" s="79">
        <f t="shared" si="156"/>
        <v>0</v>
      </c>
      <c r="P271" s="79">
        <f t="shared" si="156"/>
        <v>0</v>
      </c>
      <c r="Q271" s="79">
        <f t="shared" si="156"/>
        <v>0</v>
      </c>
      <c r="R271" s="79">
        <f t="shared" si="156"/>
        <v>0</v>
      </c>
      <c r="S271" s="79">
        <f t="shared" si="156"/>
        <v>0</v>
      </c>
      <c r="T271" s="79">
        <f t="shared" si="156"/>
        <v>0</v>
      </c>
      <c r="U271" s="79">
        <f t="shared" si="156"/>
        <v>0</v>
      </c>
      <c r="V271" s="79">
        <f t="shared" si="156"/>
        <v>0</v>
      </c>
      <c r="W271" s="79">
        <f t="shared" si="156"/>
        <v>0</v>
      </c>
      <c r="X271" s="79">
        <f t="shared" si="156"/>
        <v>0</v>
      </c>
      <c r="Y271" s="79">
        <f t="shared" si="156"/>
        <v>0</v>
      </c>
      <c r="Z271" s="79">
        <f t="shared" si="156"/>
        <v>0</v>
      </c>
      <c r="AA271" s="79">
        <f t="shared" si="156"/>
        <v>0</v>
      </c>
    </row>
    <row r="273" spans="1:27" ht="129.6">
      <c r="A273" s="111" t="s">
        <v>630</v>
      </c>
      <c r="B273" s="74" t="s">
        <v>631</v>
      </c>
      <c r="C273" s="74" t="str">
        <f t="shared" ref="C273:AA273" si="158">C$2&amp;": "&amp;$A$273</f>
        <v>Patent 1: Business-area profits with the patent technology</v>
      </c>
      <c r="D273" s="74" t="str">
        <f t="shared" si="158"/>
        <v>Patent 2: Business-area profits with the patent technology</v>
      </c>
      <c r="E273" s="74" t="str">
        <f t="shared" si="158"/>
        <v>Patent 3: Business-area profits with the patent technology</v>
      </c>
      <c r="F273" s="74" t="str">
        <f t="shared" si="158"/>
        <v>Patent 4: Business-area profits with the patent technology</v>
      </c>
      <c r="G273" s="74" t="str">
        <f t="shared" si="158"/>
        <v>Patent 5: Business-area profits with the patent technology</v>
      </c>
      <c r="H273" s="74" t="str">
        <f t="shared" si="158"/>
        <v>Patent 6: Business-area profits with the patent technology</v>
      </c>
      <c r="I273" s="74" t="str">
        <f t="shared" si="158"/>
        <v>Patent 7: Business-area profits with the patent technology</v>
      </c>
      <c r="J273" s="74" t="str">
        <f t="shared" si="158"/>
        <v>Patent 8: Business-area profits with the patent technology</v>
      </c>
      <c r="K273" s="74" t="str">
        <f t="shared" si="158"/>
        <v>Patent 9: Business-area profits with the patent technology</v>
      </c>
      <c r="L273" s="74" t="str">
        <f t="shared" si="158"/>
        <v>Patent 10: Business-area profits with the patent technology</v>
      </c>
      <c r="M273" s="74" t="str">
        <f t="shared" si="158"/>
        <v>Patent 11: Business-area profits with the patent technology</v>
      </c>
      <c r="N273" s="74" t="str">
        <f t="shared" si="158"/>
        <v>Patent 12: Business-area profits with the patent technology</v>
      </c>
      <c r="O273" s="74" t="str">
        <f t="shared" si="158"/>
        <v>Patent 13: Business-area profits with the patent technology</v>
      </c>
      <c r="P273" s="74" t="str">
        <f t="shared" si="158"/>
        <v>Patent 14: Business-area profits with the patent technology</v>
      </c>
      <c r="Q273" s="74" t="str">
        <f t="shared" si="158"/>
        <v>Patent 15: Business-area profits with the patent technology</v>
      </c>
      <c r="R273" s="74" t="str">
        <f t="shared" si="158"/>
        <v>Patent 16: Business-area profits with the patent technology</v>
      </c>
      <c r="S273" s="74" t="str">
        <f t="shared" si="158"/>
        <v>Patent 17: Business-area profits with the patent technology</v>
      </c>
      <c r="T273" s="74" t="str">
        <f t="shared" si="158"/>
        <v>Patent 18: Business-area profits with the patent technology</v>
      </c>
      <c r="U273" s="74" t="str">
        <f t="shared" si="158"/>
        <v>Patent 19: Business-area profits with the patent technology</v>
      </c>
      <c r="V273" s="74" t="str">
        <f t="shared" si="158"/>
        <v>Patent 20: Business-area profits with the patent technology</v>
      </c>
      <c r="W273" s="74" t="str">
        <f t="shared" si="158"/>
        <v>Patent 21: Business-area profits with the patent technology</v>
      </c>
      <c r="X273" s="74" t="str">
        <f t="shared" si="158"/>
        <v>Patent 22: Business-area profits with the patent technology</v>
      </c>
      <c r="Y273" s="74" t="str">
        <f t="shared" si="158"/>
        <v>Patent 23: Business-area profits with the patent technology</v>
      </c>
      <c r="Z273" s="74" t="str">
        <f t="shared" si="158"/>
        <v>Patent 24: Business-area profits with the patent technology</v>
      </c>
      <c r="AA273" s="74" t="str">
        <f t="shared" si="158"/>
        <v>Patent 25: Business-area profits with the patent technology</v>
      </c>
    </row>
    <row r="274" spans="1:27">
      <c r="A274" s="72">
        <f t="shared" ref="A274:A283" si="159">A32</f>
        <v>1</v>
      </c>
      <c r="B274" s="72" t="str">
        <f t="shared" si="152"/>
        <v>Year 1</v>
      </c>
      <c r="C274" s="79">
        <f>C189+C262</f>
        <v>-3686.25</v>
      </c>
      <c r="D274" s="79">
        <f t="shared" ref="D274:AA283" si="160">D189+D262</f>
        <v>20643.5</v>
      </c>
      <c r="E274" s="79">
        <f t="shared" si="160"/>
        <v>0</v>
      </c>
      <c r="F274" s="79">
        <f t="shared" si="160"/>
        <v>0</v>
      </c>
      <c r="G274" s="79">
        <f t="shared" si="160"/>
        <v>0</v>
      </c>
      <c r="H274" s="79">
        <f t="shared" si="160"/>
        <v>0</v>
      </c>
      <c r="I274" s="79">
        <f t="shared" si="160"/>
        <v>0</v>
      </c>
      <c r="J274" s="79">
        <f t="shared" si="160"/>
        <v>0</v>
      </c>
      <c r="K274" s="79">
        <f t="shared" si="160"/>
        <v>0</v>
      </c>
      <c r="L274" s="79">
        <f t="shared" si="160"/>
        <v>0</v>
      </c>
      <c r="M274" s="79">
        <f t="shared" si="160"/>
        <v>0</v>
      </c>
      <c r="N274" s="79">
        <f t="shared" si="160"/>
        <v>0</v>
      </c>
      <c r="O274" s="79">
        <f t="shared" si="160"/>
        <v>0</v>
      </c>
      <c r="P274" s="79">
        <f t="shared" si="160"/>
        <v>0</v>
      </c>
      <c r="Q274" s="79">
        <f t="shared" si="160"/>
        <v>0</v>
      </c>
      <c r="R274" s="79">
        <f t="shared" si="160"/>
        <v>0</v>
      </c>
      <c r="S274" s="79">
        <f t="shared" si="160"/>
        <v>0</v>
      </c>
      <c r="T274" s="79">
        <f t="shared" si="160"/>
        <v>0</v>
      </c>
      <c r="U274" s="79">
        <f t="shared" si="160"/>
        <v>0</v>
      </c>
      <c r="V274" s="79">
        <f t="shared" si="160"/>
        <v>0</v>
      </c>
      <c r="W274" s="79">
        <f t="shared" si="160"/>
        <v>0</v>
      </c>
      <c r="X274" s="79">
        <f t="shared" si="160"/>
        <v>0</v>
      </c>
      <c r="Y274" s="79">
        <f t="shared" si="160"/>
        <v>0</v>
      </c>
      <c r="Z274" s="79">
        <f t="shared" si="160"/>
        <v>0</v>
      </c>
      <c r="AA274" s="79">
        <f t="shared" si="160"/>
        <v>0</v>
      </c>
    </row>
    <row r="275" spans="1:27">
      <c r="A275" s="72">
        <f t="shared" si="159"/>
        <v>2</v>
      </c>
      <c r="B275" s="72" t="str">
        <f t="shared" si="152"/>
        <v>Year 2</v>
      </c>
      <c r="C275" s="79">
        <f t="shared" ref="C275:R283" si="161">C190+C263</f>
        <v>-3388.6875</v>
      </c>
      <c r="D275" s="79">
        <f t="shared" si="161"/>
        <v>10909.95265625</v>
      </c>
      <c r="E275" s="79">
        <f t="shared" si="161"/>
        <v>0</v>
      </c>
      <c r="F275" s="79">
        <f t="shared" si="161"/>
        <v>0</v>
      </c>
      <c r="G275" s="79">
        <f t="shared" si="161"/>
        <v>0</v>
      </c>
      <c r="H275" s="79">
        <f t="shared" si="161"/>
        <v>0</v>
      </c>
      <c r="I275" s="79">
        <f t="shared" si="161"/>
        <v>0</v>
      </c>
      <c r="J275" s="79">
        <f t="shared" si="161"/>
        <v>0</v>
      </c>
      <c r="K275" s="79">
        <f t="shared" si="161"/>
        <v>0</v>
      </c>
      <c r="L275" s="79">
        <f t="shared" si="161"/>
        <v>0</v>
      </c>
      <c r="M275" s="79">
        <f t="shared" si="161"/>
        <v>0</v>
      </c>
      <c r="N275" s="79">
        <f t="shared" si="161"/>
        <v>0</v>
      </c>
      <c r="O275" s="79">
        <f t="shared" si="161"/>
        <v>0</v>
      </c>
      <c r="P275" s="79">
        <f t="shared" si="161"/>
        <v>0</v>
      </c>
      <c r="Q275" s="79">
        <f t="shared" si="161"/>
        <v>0</v>
      </c>
      <c r="R275" s="79">
        <f t="shared" si="161"/>
        <v>0</v>
      </c>
      <c r="S275" s="79">
        <f t="shared" si="160"/>
        <v>0</v>
      </c>
      <c r="T275" s="79">
        <f t="shared" si="160"/>
        <v>0</v>
      </c>
      <c r="U275" s="79">
        <f t="shared" si="160"/>
        <v>0</v>
      </c>
      <c r="V275" s="79">
        <f t="shared" si="160"/>
        <v>0</v>
      </c>
      <c r="W275" s="79">
        <f t="shared" si="160"/>
        <v>0</v>
      </c>
      <c r="X275" s="79">
        <f t="shared" si="160"/>
        <v>0</v>
      </c>
      <c r="Y275" s="79">
        <f t="shared" si="160"/>
        <v>0</v>
      </c>
      <c r="Z275" s="79">
        <f t="shared" si="160"/>
        <v>0</v>
      </c>
      <c r="AA275" s="79">
        <f t="shared" si="160"/>
        <v>0</v>
      </c>
    </row>
    <row r="276" spans="1:27">
      <c r="A276" s="72">
        <f t="shared" si="159"/>
        <v>3</v>
      </c>
      <c r="B276" s="72" t="str">
        <f t="shared" si="152"/>
        <v>Year 3</v>
      </c>
      <c r="C276" s="79">
        <f t="shared" si="161"/>
        <v>6975.1243753124982</v>
      </c>
      <c r="D276" s="79">
        <f t="shared" si="160"/>
        <v>0</v>
      </c>
      <c r="E276" s="79">
        <f t="shared" si="160"/>
        <v>0</v>
      </c>
      <c r="F276" s="79">
        <f t="shared" si="160"/>
        <v>0</v>
      </c>
      <c r="G276" s="79">
        <f t="shared" si="160"/>
        <v>0</v>
      </c>
      <c r="H276" s="79">
        <f t="shared" si="160"/>
        <v>0</v>
      </c>
      <c r="I276" s="79">
        <f t="shared" si="160"/>
        <v>0</v>
      </c>
      <c r="J276" s="79">
        <f t="shared" si="160"/>
        <v>0</v>
      </c>
      <c r="K276" s="79">
        <f t="shared" si="160"/>
        <v>0</v>
      </c>
      <c r="L276" s="79">
        <f t="shared" si="160"/>
        <v>0</v>
      </c>
      <c r="M276" s="79">
        <f t="shared" si="160"/>
        <v>0</v>
      </c>
      <c r="N276" s="79">
        <f t="shared" si="160"/>
        <v>0</v>
      </c>
      <c r="O276" s="79">
        <f t="shared" si="160"/>
        <v>0</v>
      </c>
      <c r="P276" s="79">
        <f t="shared" si="160"/>
        <v>0</v>
      </c>
      <c r="Q276" s="79">
        <f t="shared" si="160"/>
        <v>0</v>
      </c>
      <c r="R276" s="79">
        <f t="shared" si="160"/>
        <v>0</v>
      </c>
      <c r="S276" s="79">
        <f t="shared" si="160"/>
        <v>0</v>
      </c>
      <c r="T276" s="79">
        <f t="shared" si="160"/>
        <v>0</v>
      </c>
      <c r="U276" s="79">
        <f t="shared" si="160"/>
        <v>0</v>
      </c>
      <c r="V276" s="79">
        <f t="shared" si="160"/>
        <v>0</v>
      </c>
      <c r="W276" s="79">
        <f t="shared" si="160"/>
        <v>0</v>
      </c>
      <c r="X276" s="79">
        <f t="shared" si="160"/>
        <v>0</v>
      </c>
      <c r="Y276" s="79">
        <f t="shared" si="160"/>
        <v>0</v>
      </c>
      <c r="Z276" s="79">
        <f t="shared" si="160"/>
        <v>0</v>
      </c>
      <c r="AA276" s="79">
        <f t="shared" si="160"/>
        <v>0</v>
      </c>
    </row>
    <row r="277" spans="1:27">
      <c r="A277" s="72">
        <f t="shared" si="159"/>
        <v>4</v>
      </c>
      <c r="B277" s="72" t="str">
        <f t="shared" si="152"/>
        <v>Year 4</v>
      </c>
      <c r="C277" s="79">
        <f t="shared" si="161"/>
        <v>13169.391355514061</v>
      </c>
      <c r="D277" s="79">
        <f t="shared" si="160"/>
        <v>0</v>
      </c>
      <c r="E277" s="79">
        <f t="shared" si="160"/>
        <v>0</v>
      </c>
      <c r="F277" s="79">
        <f t="shared" si="160"/>
        <v>0</v>
      </c>
      <c r="G277" s="79">
        <f t="shared" si="160"/>
        <v>0</v>
      </c>
      <c r="H277" s="79">
        <f t="shared" si="160"/>
        <v>0</v>
      </c>
      <c r="I277" s="79">
        <f t="shared" si="160"/>
        <v>0</v>
      </c>
      <c r="J277" s="79">
        <f t="shared" si="160"/>
        <v>0</v>
      </c>
      <c r="K277" s="79">
        <f t="shared" si="160"/>
        <v>0</v>
      </c>
      <c r="L277" s="79">
        <f t="shared" si="160"/>
        <v>0</v>
      </c>
      <c r="M277" s="79">
        <f t="shared" si="160"/>
        <v>0</v>
      </c>
      <c r="N277" s="79">
        <f t="shared" si="160"/>
        <v>0</v>
      </c>
      <c r="O277" s="79">
        <f t="shared" si="160"/>
        <v>0</v>
      </c>
      <c r="P277" s="79">
        <f t="shared" si="160"/>
        <v>0</v>
      </c>
      <c r="Q277" s="79">
        <f t="shared" si="160"/>
        <v>0</v>
      </c>
      <c r="R277" s="79">
        <f t="shared" si="160"/>
        <v>0</v>
      </c>
      <c r="S277" s="79">
        <f t="shared" si="160"/>
        <v>0</v>
      </c>
      <c r="T277" s="79">
        <f t="shared" si="160"/>
        <v>0</v>
      </c>
      <c r="U277" s="79">
        <f t="shared" si="160"/>
        <v>0</v>
      </c>
      <c r="V277" s="79">
        <f t="shared" si="160"/>
        <v>0</v>
      </c>
      <c r="W277" s="79">
        <f t="shared" si="160"/>
        <v>0</v>
      </c>
      <c r="X277" s="79">
        <f t="shared" si="160"/>
        <v>0</v>
      </c>
      <c r="Y277" s="79">
        <f t="shared" si="160"/>
        <v>0</v>
      </c>
      <c r="Z277" s="79">
        <f t="shared" si="160"/>
        <v>0</v>
      </c>
      <c r="AA277" s="79">
        <f t="shared" si="160"/>
        <v>0</v>
      </c>
    </row>
    <row r="278" spans="1:27">
      <c r="A278" s="72">
        <f t="shared" si="159"/>
        <v>5</v>
      </c>
      <c r="B278" s="72" t="str">
        <f t="shared" si="152"/>
        <v>Year 5</v>
      </c>
      <c r="C278" s="79">
        <f t="shared" si="161"/>
        <v>15334.765378604845</v>
      </c>
      <c r="D278" s="79">
        <f t="shared" si="160"/>
        <v>0</v>
      </c>
      <c r="E278" s="79">
        <f t="shared" si="160"/>
        <v>0</v>
      </c>
      <c r="F278" s="79">
        <f t="shared" si="160"/>
        <v>0</v>
      </c>
      <c r="G278" s="79">
        <f t="shared" si="160"/>
        <v>0</v>
      </c>
      <c r="H278" s="79">
        <f t="shared" si="160"/>
        <v>0</v>
      </c>
      <c r="I278" s="79">
        <f t="shared" si="160"/>
        <v>0</v>
      </c>
      <c r="J278" s="79">
        <f t="shared" si="160"/>
        <v>0</v>
      </c>
      <c r="K278" s="79">
        <f t="shared" si="160"/>
        <v>0</v>
      </c>
      <c r="L278" s="79">
        <f t="shared" si="160"/>
        <v>0</v>
      </c>
      <c r="M278" s="79">
        <f t="shared" si="160"/>
        <v>0</v>
      </c>
      <c r="N278" s="79">
        <f t="shared" si="160"/>
        <v>0</v>
      </c>
      <c r="O278" s="79">
        <f t="shared" si="160"/>
        <v>0</v>
      </c>
      <c r="P278" s="79">
        <f t="shared" si="160"/>
        <v>0</v>
      </c>
      <c r="Q278" s="79">
        <f t="shared" si="160"/>
        <v>0</v>
      </c>
      <c r="R278" s="79">
        <f t="shared" si="160"/>
        <v>0</v>
      </c>
      <c r="S278" s="79">
        <f t="shared" si="160"/>
        <v>0</v>
      </c>
      <c r="T278" s="79">
        <f t="shared" si="160"/>
        <v>0</v>
      </c>
      <c r="U278" s="79">
        <f t="shared" si="160"/>
        <v>0</v>
      </c>
      <c r="V278" s="79">
        <f t="shared" si="160"/>
        <v>0</v>
      </c>
      <c r="W278" s="79">
        <f t="shared" si="160"/>
        <v>0</v>
      </c>
      <c r="X278" s="79">
        <f t="shared" si="160"/>
        <v>0</v>
      </c>
      <c r="Y278" s="79">
        <f t="shared" si="160"/>
        <v>0</v>
      </c>
      <c r="Z278" s="79">
        <f t="shared" si="160"/>
        <v>0</v>
      </c>
      <c r="AA278" s="79">
        <f t="shared" si="160"/>
        <v>0</v>
      </c>
    </row>
    <row r="279" spans="1:27">
      <c r="A279" s="72">
        <f t="shared" si="159"/>
        <v>6</v>
      </c>
      <c r="B279" s="72" t="str">
        <f t="shared" si="152"/>
        <v>Year 6</v>
      </c>
      <c r="C279" s="79">
        <f t="shared" si="161"/>
        <v>17886.209320783029</v>
      </c>
      <c r="D279" s="79">
        <f t="shared" si="160"/>
        <v>0</v>
      </c>
      <c r="E279" s="79">
        <f t="shared" si="160"/>
        <v>0</v>
      </c>
      <c r="F279" s="79">
        <f t="shared" si="160"/>
        <v>0</v>
      </c>
      <c r="G279" s="79">
        <f t="shared" si="160"/>
        <v>0</v>
      </c>
      <c r="H279" s="79">
        <f t="shared" si="160"/>
        <v>0</v>
      </c>
      <c r="I279" s="79">
        <f t="shared" si="160"/>
        <v>0</v>
      </c>
      <c r="J279" s="79">
        <f t="shared" si="160"/>
        <v>0</v>
      </c>
      <c r="K279" s="79">
        <f t="shared" si="160"/>
        <v>0</v>
      </c>
      <c r="L279" s="79">
        <f t="shared" si="160"/>
        <v>0</v>
      </c>
      <c r="M279" s="79">
        <f t="shared" si="160"/>
        <v>0</v>
      </c>
      <c r="N279" s="79">
        <f t="shared" si="160"/>
        <v>0</v>
      </c>
      <c r="O279" s="79">
        <f t="shared" si="160"/>
        <v>0</v>
      </c>
      <c r="P279" s="79">
        <f t="shared" si="160"/>
        <v>0</v>
      </c>
      <c r="Q279" s="79">
        <f t="shared" si="160"/>
        <v>0</v>
      </c>
      <c r="R279" s="79">
        <f t="shared" si="160"/>
        <v>0</v>
      </c>
      <c r="S279" s="79">
        <f t="shared" si="160"/>
        <v>0</v>
      </c>
      <c r="T279" s="79">
        <f t="shared" si="160"/>
        <v>0</v>
      </c>
      <c r="U279" s="79">
        <f t="shared" si="160"/>
        <v>0</v>
      </c>
      <c r="V279" s="79">
        <f t="shared" si="160"/>
        <v>0</v>
      </c>
      <c r="W279" s="79">
        <f t="shared" si="160"/>
        <v>0</v>
      </c>
      <c r="X279" s="79">
        <f t="shared" si="160"/>
        <v>0</v>
      </c>
      <c r="Y279" s="79">
        <f t="shared" si="160"/>
        <v>0</v>
      </c>
      <c r="Z279" s="79">
        <f t="shared" si="160"/>
        <v>0</v>
      </c>
      <c r="AA279" s="79">
        <f t="shared" si="160"/>
        <v>0</v>
      </c>
    </row>
    <row r="280" spans="1:27">
      <c r="A280" s="72">
        <f t="shared" si="159"/>
        <v>7</v>
      </c>
      <c r="B280" s="72" t="str">
        <f t="shared" si="152"/>
        <v>Year 7</v>
      </c>
      <c r="C280" s="79">
        <f t="shared" si="161"/>
        <v>10450.695625225198</v>
      </c>
      <c r="D280" s="79">
        <f t="shared" si="160"/>
        <v>0</v>
      </c>
      <c r="E280" s="79">
        <f t="shared" si="160"/>
        <v>0</v>
      </c>
      <c r="F280" s="79">
        <f t="shared" si="160"/>
        <v>0</v>
      </c>
      <c r="G280" s="79">
        <f t="shared" si="160"/>
        <v>0</v>
      </c>
      <c r="H280" s="79">
        <f t="shared" si="160"/>
        <v>0</v>
      </c>
      <c r="I280" s="79">
        <f t="shared" si="160"/>
        <v>0</v>
      </c>
      <c r="J280" s="79">
        <f t="shared" si="160"/>
        <v>0</v>
      </c>
      <c r="K280" s="79">
        <f t="shared" si="160"/>
        <v>0</v>
      </c>
      <c r="L280" s="79">
        <f t="shared" si="160"/>
        <v>0</v>
      </c>
      <c r="M280" s="79">
        <f t="shared" si="160"/>
        <v>0</v>
      </c>
      <c r="N280" s="79">
        <f t="shared" si="160"/>
        <v>0</v>
      </c>
      <c r="O280" s="79">
        <f t="shared" si="160"/>
        <v>0</v>
      </c>
      <c r="P280" s="79">
        <f t="shared" si="160"/>
        <v>0</v>
      </c>
      <c r="Q280" s="79">
        <f t="shared" si="160"/>
        <v>0</v>
      </c>
      <c r="R280" s="79">
        <f t="shared" si="160"/>
        <v>0</v>
      </c>
      <c r="S280" s="79">
        <f t="shared" si="160"/>
        <v>0</v>
      </c>
      <c r="T280" s="79">
        <f t="shared" si="160"/>
        <v>0</v>
      </c>
      <c r="U280" s="79">
        <f t="shared" si="160"/>
        <v>0</v>
      </c>
      <c r="V280" s="79">
        <f t="shared" si="160"/>
        <v>0</v>
      </c>
      <c r="W280" s="79">
        <f t="shared" si="160"/>
        <v>0</v>
      </c>
      <c r="X280" s="79">
        <f t="shared" si="160"/>
        <v>0</v>
      </c>
      <c r="Y280" s="79">
        <f t="shared" si="160"/>
        <v>0</v>
      </c>
      <c r="Z280" s="79">
        <f t="shared" si="160"/>
        <v>0</v>
      </c>
      <c r="AA280" s="79">
        <f t="shared" si="160"/>
        <v>0</v>
      </c>
    </row>
    <row r="281" spans="1:27">
      <c r="A281" s="72">
        <f t="shared" si="159"/>
        <v>8</v>
      </c>
      <c r="B281" s="72" t="str">
        <f t="shared" si="152"/>
        <v>Year 8</v>
      </c>
      <c r="C281" s="79">
        <f t="shared" si="161"/>
        <v>0</v>
      </c>
      <c r="D281" s="79">
        <f t="shared" si="160"/>
        <v>0</v>
      </c>
      <c r="E281" s="79">
        <f t="shared" si="160"/>
        <v>0</v>
      </c>
      <c r="F281" s="79">
        <f t="shared" si="160"/>
        <v>0</v>
      </c>
      <c r="G281" s="79">
        <f t="shared" si="160"/>
        <v>0</v>
      </c>
      <c r="H281" s="79">
        <f t="shared" si="160"/>
        <v>0</v>
      </c>
      <c r="I281" s="79">
        <f t="shared" si="160"/>
        <v>0</v>
      </c>
      <c r="J281" s="79">
        <f t="shared" si="160"/>
        <v>0</v>
      </c>
      <c r="K281" s="79">
        <f t="shared" si="160"/>
        <v>0</v>
      </c>
      <c r="L281" s="79">
        <f t="shared" si="160"/>
        <v>0</v>
      </c>
      <c r="M281" s="79">
        <f t="shared" si="160"/>
        <v>0</v>
      </c>
      <c r="N281" s="79">
        <f t="shared" si="160"/>
        <v>0</v>
      </c>
      <c r="O281" s="79">
        <f t="shared" si="160"/>
        <v>0</v>
      </c>
      <c r="P281" s="79">
        <f t="shared" si="160"/>
        <v>0</v>
      </c>
      <c r="Q281" s="79">
        <f t="shared" si="160"/>
        <v>0</v>
      </c>
      <c r="R281" s="79">
        <f t="shared" si="160"/>
        <v>0</v>
      </c>
      <c r="S281" s="79">
        <f t="shared" si="160"/>
        <v>0</v>
      </c>
      <c r="T281" s="79">
        <f t="shared" si="160"/>
        <v>0</v>
      </c>
      <c r="U281" s="79">
        <f t="shared" si="160"/>
        <v>0</v>
      </c>
      <c r="V281" s="79">
        <f t="shared" si="160"/>
        <v>0</v>
      </c>
      <c r="W281" s="79">
        <f t="shared" si="160"/>
        <v>0</v>
      </c>
      <c r="X281" s="79">
        <f t="shared" si="160"/>
        <v>0</v>
      </c>
      <c r="Y281" s="79">
        <f t="shared" si="160"/>
        <v>0</v>
      </c>
      <c r="Z281" s="79">
        <f t="shared" si="160"/>
        <v>0</v>
      </c>
      <c r="AA281" s="79">
        <f t="shared" si="160"/>
        <v>0</v>
      </c>
    </row>
    <row r="282" spans="1:27">
      <c r="A282" s="72">
        <f t="shared" si="159"/>
        <v>9</v>
      </c>
      <c r="B282" s="72" t="str">
        <f t="shared" si="152"/>
        <v>Year 9</v>
      </c>
      <c r="C282" s="79">
        <f t="shared" si="161"/>
        <v>0</v>
      </c>
      <c r="D282" s="79">
        <f t="shared" si="160"/>
        <v>0</v>
      </c>
      <c r="E282" s="79">
        <f t="shared" si="160"/>
        <v>0</v>
      </c>
      <c r="F282" s="79">
        <f t="shared" si="160"/>
        <v>0</v>
      </c>
      <c r="G282" s="79">
        <f t="shared" si="160"/>
        <v>0</v>
      </c>
      <c r="H282" s="79">
        <f t="shared" si="160"/>
        <v>0</v>
      </c>
      <c r="I282" s="79">
        <f t="shared" si="160"/>
        <v>0</v>
      </c>
      <c r="J282" s="79">
        <f t="shared" si="160"/>
        <v>0</v>
      </c>
      <c r="K282" s="79">
        <f t="shared" si="160"/>
        <v>0</v>
      </c>
      <c r="L282" s="79">
        <f t="shared" si="160"/>
        <v>0</v>
      </c>
      <c r="M282" s="79">
        <f t="shared" si="160"/>
        <v>0</v>
      </c>
      <c r="N282" s="79">
        <f t="shared" si="160"/>
        <v>0</v>
      </c>
      <c r="O282" s="79">
        <f t="shared" si="160"/>
        <v>0</v>
      </c>
      <c r="P282" s="79">
        <f t="shared" si="160"/>
        <v>0</v>
      </c>
      <c r="Q282" s="79">
        <f t="shared" si="160"/>
        <v>0</v>
      </c>
      <c r="R282" s="79">
        <f t="shared" si="160"/>
        <v>0</v>
      </c>
      <c r="S282" s="79">
        <f t="shared" si="160"/>
        <v>0</v>
      </c>
      <c r="T282" s="79">
        <f t="shared" si="160"/>
        <v>0</v>
      </c>
      <c r="U282" s="79">
        <f t="shared" si="160"/>
        <v>0</v>
      </c>
      <c r="V282" s="79">
        <f t="shared" si="160"/>
        <v>0</v>
      </c>
      <c r="W282" s="79">
        <f t="shared" si="160"/>
        <v>0</v>
      </c>
      <c r="X282" s="79">
        <f t="shared" si="160"/>
        <v>0</v>
      </c>
      <c r="Y282" s="79">
        <f t="shared" si="160"/>
        <v>0</v>
      </c>
      <c r="Z282" s="79">
        <f t="shared" si="160"/>
        <v>0</v>
      </c>
      <c r="AA282" s="79">
        <f t="shared" si="160"/>
        <v>0</v>
      </c>
    </row>
    <row r="283" spans="1:27">
      <c r="A283" s="72">
        <f t="shared" si="159"/>
        <v>10</v>
      </c>
      <c r="B283" s="72" t="str">
        <f t="shared" si="152"/>
        <v>Year 10</v>
      </c>
      <c r="C283" s="79">
        <f t="shared" si="161"/>
        <v>0</v>
      </c>
      <c r="D283" s="79">
        <f t="shared" si="160"/>
        <v>0</v>
      </c>
      <c r="E283" s="79">
        <f t="shared" si="160"/>
        <v>0</v>
      </c>
      <c r="F283" s="79">
        <f t="shared" si="160"/>
        <v>0</v>
      </c>
      <c r="G283" s="79">
        <f t="shared" si="160"/>
        <v>0</v>
      </c>
      <c r="H283" s="79">
        <f t="shared" si="160"/>
        <v>0</v>
      </c>
      <c r="I283" s="79">
        <f t="shared" si="160"/>
        <v>0</v>
      </c>
      <c r="J283" s="79">
        <f t="shared" si="160"/>
        <v>0</v>
      </c>
      <c r="K283" s="79">
        <f t="shared" si="160"/>
        <v>0</v>
      </c>
      <c r="L283" s="79">
        <f t="shared" si="160"/>
        <v>0</v>
      </c>
      <c r="M283" s="79">
        <f t="shared" si="160"/>
        <v>0</v>
      </c>
      <c r="N283" s="79">
        <f t="shared" si="160"/>
        <v>0</v>
      </c>
      <c r="O283" s="79">
        <f t="shared" si="160"/>
        <v>0</v>
      </c>
      <c r="P283" s="79">
        <f t="shared" si="160"/>
        <v>0</v>
      </c>
      <c r="Q283" s="79">
        <f t="shared" si="160"/>
        <v>0</v>
      </c>
      <c r="R283" s="79">
        <f t="shared" si="160"/>
        <v>0</v>
      </c>
      <c r="S283" s="79">
        <f t="shared" si="160"/>
        <v>0</v>
      </c>
      <c r="T283" s="79">
        <f t="shared" si="160"/>
        <v>0</v>
      </c>
      <c r="U283" s="79">
        <f t="shared" si="160"/>
        <v>0</v>
      </c>
      <c r="V283" s="79">
        <f t="shared" si="160"/>
        <v>0</v>
      </c>
      <c r="W283" s="79">
        <f t="shared" si="160"/>
        <v>0</v>
      </c>
      <c r="X283" s="79">
        <f t="shared" si="160"/>
        <v>0</v>
      </c>
      <c r="Y283" s="79">
        <f t="shared" si="160"/>
        <v>0</v>
      </c>
      <c r="Z283" s="79">
        <f t="shared" si="160"/>
        <v>0</v>
      </c>
      <c r="AA283" s="79">
        <f t="shared" si="160"/>
        <v>0</v>
      </c>
    </row>
    <row r="285" spans="1:27">
      <c r="A285" s="199" t="s">
        <v>632</v>
      </c>
      <c r="B285" s="72" t="str">
        <f t="shared" ref="B285:Z285" si="162">C$2</f>
        <v>Patent 1</v>
      </c>
      <c r="C285" s="72" t="str">
        <f t="shared" si="162"/>
        <v>Patent 2</v>
      </c>
      <c r="D285" s="72" t="str">
        <f t="shared" si="162"/>
        <v>Patent 3</v>
      </c>
      <c r="E285" s="72" t="str">
        <f t="shared" si="162"/>
        <v>Patent 4</v>
      </c>
      <c r="F285" s="72" t="str">
        <f t="shared" si="162"/>
        <v>Patent 5</v>
      </c>
      <c r="G285" s="72" t="str">
        <f t="shared" si="162"/>
        <v>Patent 6</v>
      </c>
      <c r="H285" s="72" t="str">
        <f t="shared" si="162"/>
        <v>Patent 7</v>
      </c>
      <c r="I285" s="72" t="str">
        <f t="shared" si="162"/>
        <v>Patent 8</v>
      </c>
      <c r="J285" s="72" t="str">
        <f t="shared" si="162"/>
        <v>Patent 9</v>
      </c>
      <c r="K285" s="72" t="str">
        <f t="shared" si="162"/>
        <v>Patent 10</v>
      </c>
      <c r="L285" s="72" t="str">
        <f t="shared" si="162"/>
        <v>Patent 11</v>
      </c>
      <c r="M285" s="72" t="str">
        <f t="shared" si="162"/>
        <v>Patent 12</v>
      </c>
      <c r="N285" s="72" t="str">
        <f t="shared" si="162"/>
        <v>Patent 13</v>
      </c>
      <c r="O285" s="72" t="str">
        <f t="shared" si="162"/>
        <v>Patent 14</v>
      </c>
      <c r="P285" s="72" t="str">
        <f t="shared" si="162"/>
        <v>Patent 15</v>
      </c>
      <c r="Q285" s="72" t="str">
        <f t="shared" si="162"/>
        <v>Patent 16</v>
      </c>
      <c r="R285" s="72" t="str">
        <f t="shared" si="162"/>
        <v>Patent 17</v>
      </c>
      <c r="S285" s="72" t="str">
        <f t="shared" si="162"/>
        <v>Patent 18</v>
      </c>
      <c r="T285" s="72" t="str">
        <f t="shared" si="162"/>
        <v>Patent 19</v>
      </c>
      <c r="U285" s="72" t="str">
        <f t="shared" si="162"/>
        <v>Patent 20</v>
      </c>
      <c r="V285" s="72" t="str">
        <f t="shared" si="162"/>
        <v>Patent 21</v>
      </c>
      <c r="W285" s="72" t="str">
        <f t="shared" si="162"/>
        <v>Patent 22</v>
      </c>
      <c r="X285" s="72" t="str">
        <f t="shared" si="162"/>
        <v>Patent 23</v>
      </c>
      <c r="Y285" s="72" t="str">
        <f t="shared" si="162"/>
        <v>Patent 24</v>
      </c>
      <c r="Z285" s="72" t="str">
        <f t="shared" si="162"/>
        <v>Patent 25</v>
      </c>
    </row>
    <row r="286" spans="1:27">
      <c r="A286" s="72" t="s">
        <v>399</v>
      </c>
      <c r="B286" s="72">
        <f>Points!C$12</f>
        <v>25</v>
      </c>
      <c r="C286" s="72">
        <f>Points!D$12</f>
        <v>19</v>
      </c>
      <c r="D286" s="72">
        <f>Points!E$12</f>
        <v>0</v>
      </c>
      <c r="E286" s="72">
        <f>Points!F$12</f>
        <v>0</v>
      </c>
      <c r="F286" s="72">
        <f>Points!G$12</f>
        <v>0</v>
      </c>
      <c r="G286" s="72">
        <f>Points!H$12</f>
        <v>0</v>
      </c>
      <c r="H286" s="72">
        <f>Points!I$12</f>
        <v>0</v>
      </c>
      <c r="I286" s="72">
        <f>Points!J$12</f>
        <v>0</v>
      </c>
      <c r="J286" s="72">
        <f>Points!K$12</f>
        <v>0</v>
      </c>
      <c r="K286" s="72">
        <f>Points!L$12</f>
        <v>0</v>
      </c>
      <c r="L286" s="72">
        <f>Points!M$12</f>
        <v>0</v>
      </c>
      <c r="M286" s="72">
        <f>Points!N$12</f>
        <v>0</v>
      </c>
      <c r="N286" s="72">
        <f>Points!O$12</f>
        <v>0</v>
      </c>
      <c r="O286" s="72">
        <f>Points!P$12</f>
        <v>0</v>
      </c>
      <c r="P286" s="72">
        <f>Points!Q$12</f>
        <v>0</v>
      </c>
      <c r="Q286" s="72">
        <f>Points!R$12</f>
        <v>0</v>
      </c>
      <c r="R286" s="72">
        <f>Points!S$12</f>
        <v>0</v>
      </c>
      <c r="S286" s="72">
        <f>Points!T$12</f>
        <v>0</v>
      </c>
      <c r="T286" s="72">
        <f>Points!U$12</f>
        <v>0</v>
      </c>
      <c r="U286" s="72">
        <f>Points!V$12</f>
        <v>0</v>
      </c>
      <c r="V286" s="72">
        <f>Points!W$12</f>
        <v>0</v>
      </c>
      <c r="W286" s="72">
        <f>Points!X$12</f>
        <v>0</v>
      </c>
      <c r="X286" s="72">
        <f>Points!Y$12</f>
        <v>0</v>
      </c>
      <c r="Y286" s="72">
        <f>Points!Z$12</f>
        <v>0</v>
      </c>
      <c r="Z286" s="72">
        <f>Points!AA$12</f>
        <v>0</v>
      </c>
    </row>
    <row r="287" spans="1:27">
      <c r="A287" s="72" t="s">
        <v>400</v>
      </c>
      <c r="B287" s="72">
        <f>Points!C$25</f>
        <v>30</v>
      </c>
      <c r="C287" s="72">
        <f>Points!D$25</f>
        <v>25</v>
      </c>
      <c r="D287" s="72">
        <f>Points!E$25</f>
        <v>0</v>
      </c>
      <c r="E287" s="72">
        <f>Points!F$25</f>
        <v>0</v>
      </c>
      <c r="F287" s="72">
        <f>Points!G$25</f>
        <v>0</v>
      </c>
      <c r="G287" s="72">
        <f>Points!H$25</f>
        <v>0</v>
      </c>
      <c r="H287" s="72">
        <f>Points!I$25</f>
        <v>0</v>
      </c>
      <c r="I287" s="72">
        <f>Points!J$25</f>
        <v>0</v>
      </c>
      <c r="J287" s="72">
        <f>Points!K$25</f>
        <v>0</v>
      </c>
      <c r="K287" s="72">
        <f>Points!L$25</f>
        <v>0</v>
      </c>
      <c r="L287" s="72">
        <f>Points!M$25</f>
        <v>0</v>
      </c>
      <c r="M287" s="72">
        <f>Points!N$25</f>
        <v>0</v>
      </c>
      <c r="N287" s="72">
        <f>Points!O$25</f>
        <v>0</v>
      </c>
      <c r="O287" s="72">
        <f>Points!P$25</f>
        <v>0</v>
      </c>
      <c r="P287" s="72">
        <f>Points!Q$25</f>
        <v>0</v>
      </c>
      <c r="Q287" s="72">
        <f>Points!R$25</f>
        <v>0</v>
      </c>
      <c r="R287" s="72">
        <f>Points!S$25</f>
        <v>0</v>
      </c>
      <c r="S287" s="72">
        <f>Points!T$25</f>
        <v>0</v>
      </c>
      <c r="T287" s="72">
        <f>Points!U$25</f>
        <v>0</v>
      </c>
      <c r="U287" s="72">
        <f>Points!V$25</f>
        <v>0</v>
      </c>
      <c r="V287" s="72">
        <f>Points!W$25</f>
        <v>0</v>
      </c>
      <c r="W287" s="72">
        <f>Points!X$25</f>
        <v>0</v>
      </c>
      <c r="X287" s="72">
        <f>Points!Y$25</f>
        <v>0</v>
      </c>
      <c r="Y287" s="72">
        <f>Points!Z$25</f>
        <v>0</v>
      </c>
      <c r="Z287" s="72">
        <f>Points!AA$25</f>
        <v>0</v>
      </c>
    </row>
    <row r="288" spans="1:27">
      <c r="A288" s="72" t="s">
        <v>401</v>
      </c>
      <c r="B288" s="72">
        <f>Points!C$38</f>
        <v>32</v>
      </c>
      <c r="C288" s="72">
        <f>Points!D$38</f>
        <v>25</v>
      </c>
      <c r="D288" s="72">
        <f>Points!E$38</f>
        <v>0</v>
      </c>
      <c r="E288" s="72">
        <f>Points!F$38</f>
        <v>0</v>
      </c>
      <c r="F288" s="72">
        <f>Points!G$38</f>
        <v>0</v>
      </c>
      <c r="G288" s="72">
        <f>Points!H$38</f>
        <v>0</v>
      </c>
      <c r="H288" s="72">
        <f>Points!I$38</f>
        <v>0</v>
      </c>
      <c r="I288" s="72">
        <f>Points!J$38</f>
        <v>0</v>
      </c>
      <c r="J288" s="72">
        <f>Points!K$38</f>
        <v>0</v>
      </c>
      <c r="K288" s="72">
        <f>Points!L$38</f>
        <v>0</v>
      </c>
      <c r="L288" s="72">
        <f>Points!M$38</f>
        <v>0</v>
      </c>
      <c r="M288" s="72">
        <f>Points!N$38</f>
        <v>0</v>
      </c>
      <c r="N288" s="72">
        <f>Points!O$38</f>
        <v>0</v>
      </c>
      <c r="O288" s="72">
        <f>Points!P$38</f>
        <v>0</v>
      </c>
      <c r="P288" s="72">
        <f>Points!Q$38</f>
        <v>0</v>
      </c>
      <c r="Q288" s="72">
        <f>Points!R$38</f>
        <v>0</v>
      </c>
      <c r="R288" s="72">
        <f>Points!S$38</f>
        <v>0</v>
      </c>
      <c r="S288" s="72">
        <f>Points!T$38</f>
        <v>0</v>
      </c>
      <c r="T288" s="72">
        <f>Points!U$38</f>
        <v>0</v>
      </c>
      <c r="U288" s="72">
        <f>Points!V$38</f>
        <v>0</v>
      </c>
      <c r="V288" s="72">
        <f>Points!W$38</f>
        <v>0</v>
      </c>
      <c r="W288" s="72">
        <f>Points!X$38</f>
        <v>0</v>
      </c>
      <c r="X288" s="72">
        <f>Points!Y$38</f>
        <v>0</v>
      </c>
      <c r="Y288" s="72">
        <f>Points!Z$38</f>
        <v>0</v>
      </c>
      <c r="Z288" s="72">
        <f>Points!AA$38</f>
        <v>0</v>
      </c>
    </row>
    <row r="289" spans="1:26">
      <c r="A289" s="72" t="s">
        <v>402</v>
      </c>
      <c r="B289" s="72">
        <f>Points!C$48</f>
        <v>18</v>
      </c>
      <c r="C289" s="72">
        <f>Points!D$48</f>
        <v>19</v>
      </c>
      <c r="D289" s="72">
        <f>Points!E$48</f>
        <v>0</v>
      </c>
      <c r="E289" s="72">
        <f>Points!F$48</f>
        <v>0</v>
      </c>
      <c r="F289" s="72">
        <f>Points!G$48</f>
        <v>0</v>
      </c>
      <c r="G289" s="72">
        <f>Points!H$48</f>
        <v>0</v>
      </c>
      <c r="H289" s="72">
        <f>Points!I$48</f>
        <v>0</v>
      </c>
      <c r="I289" s="72">
        <f>Points!J$48</f>
        <v>0</v>
      </c>
      <c r="J289" s="72">
        <f>Points!K$48</f>
        <v>0</v>
      </c>
      <c r="K289" s="72">
        <f>Points!L$48</f>
        <v>0</v>
      </c>
      <c r="L289" s="72">
        <f>Points!M$48</f>
        <v>0</v>
      </c>
      <c r="M289" s="72">
        <f>Points!N$48</f>
        <v>0</v>
      </c>
      <c r="N289" s="72">
        <f>Points!O$48</f>
        <v>0</v>
      </c>
      <c r="O289" s="72">
        <f>Points!P$48</f>
        <v>0</v>
      </c>
      <c r="P289" s="72">
        <f>Points!Q$48</f>
        <v>0</v>
      </c>
      <c r="Q289" s="72">
        <f>Points!R$48</f>
        <v>0</v>
      </c>
      <c r="R289" s="72">
        <f>Points!S$48</f>
        <v>0</v>
      </c>
      <c r="S289" s="72">
        <f>Points!T$48</f>
        <v>0</v>
      </c>
      <c r="T289" s="72">
        <f>Points!U$48</f>
        <v>0</v>
      </c>
      <c r="U289" s="72">
        <f>Points!V$48</f>
        <v>0</v>
      </c>
      <c r="V289" s="72">
        <f>Points!W$48</f>
        <v>0</v>
      </c>
      <c r="W289" s="72">
        <f>Points!X$48</f>
        <v>0</v>
      </c>
      <c r="X289" s="72">
        <f>Points!Y$48</f>
        <v>0</v>
      </c>
      <c r="Y289" s="72">
        <f>Points!Z$48</f>
        <v>0</v>
      </c>
      <c r="Z289" s="72">
        <f>Points!AA$48</f>
        <v>0</v>
      </c>
    </row>
    <row r="290" spans="1:26">
      <c r="A290" s="72" t="s">
        <v>633</v>
      </c>
      <c r="B290" s="75">
        <f t="shared" ref="B290:Z290" si="163">C$28</f>
        <v>22473.315735682565</v>
      </c>
      <c r="C290" s="75">
        <f t="shared" si="163"/>
        <v>4361.2848889462803</v>
      </c>
      <c r="D290" s="75">
        <f t="shared" si="163"/>
        <v>0</v>
      </c>
      <c r="E290" s="75">
        <f t="shared" si="163"/>
        <v>0</v>
      </c>
      <c r="F290" s="75">
        <f t="shared" si="163"/>
        <v>0</v>
      </c>
      <c r="G290" s="75">
        <f t="shared" si="163"/>
        <v>0</v>
      </c>
      <c r="H290" s="75">
        <f t="shared" si="163"/>
        <v>0</v>
      </c>
      <c r="I290" s="75">
        <f t="shared" si="163"/>
        <v>0</v>
      </c>
      <c r="J290" s="75">
        <f t="shared" si="163"/>
        <v>0</v>
      </c>
      <c r="K290" s="75">
        <f t="shared" si="163"/>
        <v>0</v>
      </c>
      <c r="L290" s="75">
        <f t="shared" si="163"/>
        <v>0</v>
      </c>
      <c r="M290" s="75">
        <f t="shared" si="163"/>
        <v>0</v>
      </c>
      <c r="N290" s="75">
        <f t="shared" si="163"/>
        <v>0</v>
      </c>
      <c r="O290" s="75">
        <f t="shared" si="163"/>
        <v>0</v>
      </c>
      <c r="P290" s="75">
        <f t="shared" si="163"/>
        <v>0</v>
      </c>
      <c r="Q290" s="75">
        <f t="shared" si="163"/>
        <v>0</v>
      </c>
      <c r="R290" s="75">
        <f t="shared" si="163"/>
        <v>0</v>
      </c>
      <c r="S290" s="75">
        <f t="shared" si="163"/>
        <v>0</v>
      </c>
      <c r="T290" s="75">
        <f t="shared" si="163"/>
        <v>0</v>
      </c>
      <c r="U290" s="75">
        <f t="shared" si="163"/>
        <v>0</v>
      </c>
      <c r="V290" s="75">
        <f t="shared" si="163"/>
        <v>0</v>
      </c>
      <c r="W290" s="75">
        <f t="shared" si="163"/>
        <v>0</v>
      </c>
      <c r="X290" s="75">
        <f t="shared" si="163"/>
        <v>0</v>
      </c>
      <c r="Y290" s="75">
        <f t="shared" si="163"/>
        <v>0</v>
      </c>
      <c r="Z290" s="75">
        <f t="shared" si="163"/>
        <v>0</v>
      </c>
    </row>
  </sheetData>
  <sheetProtection algorithmName="SHA-512" hashValue="YgvUNVyNZuPYhmu/TKIsj7a/4gk32xcvm4reOjI0zDWWQmoilLDRr7GYHGgcyAoI9Zf+a+K0l/Aof3BIlkQxvg==" saltValue="DqFYoyoIOkNm3bsjbp91sw==" spinCount="100000" sheet="1" objects="1" scenarios="1"/>
  <pageMargins left="0.7" right="0.7" top="0.75" bottom="0.75" header="0.3" footer="0.3"/>
  <pageSetup paperSize="9" scale="48" orientation="portrait" horizontalDpi="200" verticalDpi="200" r:id="rId1"/>
  <extLst>
    <ext xmlns:x14="http://schemas.microsoft.com/office/spreadsheetml/2009/9/main" uri="{78C0D931-6437-407d-A8EE-F0AAD7539E65}">
      <x14:conditionalFormattings>
        <x14:conditionalFormatting xmlns:xm="http://schemas.microsoft.com/office/excel/2006/main">
          <x14:cfRule type="expression" priority="16" id="{813F860B-4660-49CE-B2B7-A2021A090020}">
            <xm:f>Points!C$20=5</xm:f>
            <x14:dxf>
              <font>
                <color rgb="FFFFFFFF"/>
              </font>
              <fill>
                <patternFill>
                  <bgColor theme="5" tint="-0.24994659260841701"/>
                </patternFill>
              </fill>
            </x14:dxf>
          </x14:cfRule>
          <x14:cfRule type="expression" priority="17" id="{F999F637-4CCA-41E2-93D3-F6A0BE15EDF9}">
            <xm:f>Points!C$20=4</xm:f>
            <x14:dxf>
              <fill>
                <patternFill>
                  <bgColor theme="5" tint="0.39994506668294322"/>
                </patternFill>
              </fill>
            </x14:dxf>
          </x14:cfRule>
          <x14:cfRule type="expression" priority="18" id="{424AD3DF-5E08-4439-A85E-6AB807AE200B}">
            <xm:f>Points!C$20=3</xm:f>
            <x14:dxf>
              <fill>
                <patternFill>
                  <bgColor theme="5" tint="0.59996337778862885"/>
                </patternFill>
              </fill>
            </x14:dxf>
          </x14:cfRule>
          <x14:cfRule type="expression" priority="19" id="{4BB621E1-3F93-4DB1-986E-DD3125894FFC}">
            <xm:f>Points!C$20=2</xm:f>
            <x14:dxf>
              <fill>
                <patternFill>
                  <bgColor theme="5" tint="0.79998168889431442"/>
                </patternFill>
              </fill>
            </x14:dxf>
          </x14:cfRule>
          <x14:cfRule type="expression" priority="20" id="{D9415089-F182-4D3B-9402-4E676EA03829}">
            <xm:f>Points!C$20=1</xm:f>
            <x14:dxf>
              <fill>
                <patternFill patternType="solid">
                  <bgColor rgb="FFFFFFFF"/>
                </patternFill>
              </fill>
            </x14:dxf>
          </x14:cfRule>
          <xm:sqref>C3:AA3</xm:sqref>
        </x14:conditionalFormatting>
        <x14:conditionalFormatting xmlns:xm="http://schemas.microsoft.com/office/excel/2006/main">
          <x14:cfRule type="expression" priority="11" id="{C088974D-8089-4B02-A113-B80766B388ED}">
            <xm:f>Points!C30=5</xm:f>
            <x14:dxf>
              <font>
                <color rgb="FFFFFFFF"/>
              </font>
              <fill>
                <patternFill>
                  <bgColor theme="5" tint="-0.24994659260841701"/>
                </patternFill>
              </fill>
            </x14:dxf>
          </x14:cfRule>
          <x14:cfRule type="expression" priority="12" id="{7A3B596A-971C-4B35-9F0E-A6B4EA0A3B5B}">
            <xm:f>Points!C30=4</xm:f>
            <x14:dxf>
              <fill>
                <patternFill>
                  <bgColor theme="5" tint="0.39994506668294322"/>
                </patternFill>
              </fill>
            </x14:dxf>
          </x14:cfRule>
          <x14:cfRule type="expression" priority="13" id="{5434FA1D-07C1-4770-BBA2-E528BB9265A8}">
            <xm:f>Points!C30=3</xm:f>
            <x14:dxf>
              <fill>
                <patternFill>
                  <bgColor theme="5" tint="0.59996337778862885"/>
                </patternFill>
              </fill>
            </x14:dxf>
          </x14:cfRule>
          <x14:cfRule type="expression" priority="14" id="{741E3983-DFFD-458F-8781-4078839858AE}">
            <xm:f>Points!C30=2</xm:f>
            <x14:dxf>
              <fill>
                <patternFill>
                  <bgColor theme="5" tint="0.79998168889431442"/>
                </patternFill>
              </fill>
            </x14:dxf>
          </x14:cfRule>
          <x14:cfRule type="expression" priority="15" id="{704983ED-A11E-4839-B0DE-25D3C86D96FC}">
            <xm:f>Points!C30=1</xm:f>
            <x14:dxf>
              <fill>
                <patternFill>
                  <bgColor rgb="FFFFFFFF"/>
                </patternFill>
              </fill>
            </x14:dxf>
          </x14:cfRule>
          <xm:sqref>C4:AA5</xm:sqref>
        </x14:conditionalFormatting>
        <x14:conditionalFormatting xmlns:xm="http://schemas.microsoft.com/office/excel/2006/main">
          <x14:cfRule type="expression" priority="6" id="{3CCCD6C2-877E-4A96-8551-00A72AF0D364}">
            <xm:f>Points!C$34=5</xm:f>
            <x14:dxf>
              <font>
                <color rgb="FFFFFFFF"/>
              </font>
              <fill>
                <patternFill>
                  <bgColor theme="5" tint="-0.24994659260841701"/>
                </patternFill>
              </fill>
            </x14:dxf>
          </x14:cfRule>
          <x14:cfRule type="expression" priority="7" id="{8F288CF9-0A42-4C73-99F6-475465D91F48}">
            <xm:f>Points!C$34=4</xm:f>
            <x14:dxf>
              <fill>
                <patternFill>
                  <bgColor theme="5" tint="0.39994506668294322"/>
                </patternFill>
              </fill>
            </x14:dxf>
          </x14:cfRule>
          <x14:cfRule type="expression" priority="8" id="{CF622413-B84A-4A56-9726-1857DA50C3AE}">
            <xm:f>Points!C$34=3</xm:f>
            <x14:dxf>
              <fill>
                <patternFill>
                  <bgColor theme="5" tint="0.59996337778862885"/>
                </patternFill>
              </fill>
            </x14:dxf>
          </x14:cfRule>
          <x14:cfRule type="expression" priority="9" id="{CFAC1283-1180-406D-B447-50BC687F1C6B}">
            <xm:f>Points!C$34=2</xm:f>
            <x14:dxf>
              <fill>
                <patternFill>
                  <bgColor theme="5" tint="0.79998168889431442"/>
                </patternFill>
              </fill>
            </x14:dxf>
          </x14:cfRule>
          <x14:cfRule type="expression" priority="10" id="{A9C45F21-68DE-4224-9061-E1A7270E1CCE}">
            <xm:f>Points!C$34=1</xm:f>
            <x14:dxf>
              <fill>
                <patternFill>
                  <bgColor rgb="FFFFFFFF"/>
                </patternFill>
              </fill>
            </x14:dxf>
          </x14:cfRule>
          <xm:sqref>C6:AA6</xm:sqref>
        </x14:conditionalFormatting>
        <x14:conditionalFormatting xmlns:xm="http://schemas.microsoft.com/office/excel/2006/main">
          <x14:cfRule type="expression" priority="1" id="{1F56AA3D-87A4-44EB-93D0-0CA6B1C17184}">
            <xm:f>Points!C42=5</xm:f>
            <x14:dxf>
              <font>
                <color rgb="FFFFFFFF"/>
              </font>
              <fill>
                <patternFill>
                  <bgColor theme="5" tint="-0.24994659260841701"/>
                </patternFill>
              </fill>
            </x14:dxf>
          </x14:cfRule>
          <x14:cfRule type="expression" priority="2" id="{382AAA59-2BDA-4740-B1DB-E2CCB8BD9652}">
            <xm:f>Points!C42=4</xm:f>
            <x14:dxf>
              <fill>
                <patternFill>
                  <bgColor theme="5" tint="0.39994506668294322"/>
                </patternFill>
              </fill>
            </x14:dxf>
          </x14:cfRule>
          <x14:cfRule type="expression" priority="3" id="{B69A3C72-B99E-464F-B0D0-1B46B4E8E4E7}">
            <xm:f>Points!C42=3</xm:f>
            <x14:dxf>
              <fill>
                <patternFill>
                  <bgColor theme="5" tint="0.59996337778862885"/>
                </patternFill>
              </fill>
            </x14:dxf>
          </x14:cfRule>
          <x14:cfRule type="expression" priority="4" id="{EE80B47F-B06C-44B6-A6C9-BB84141872B3}">
            <xm:f>Points!C42=2</xm:f>
            <x14:dxf>
              <fill>
                <patternFill>
                  <bgColor theme="5" tint="0.79998168889431442"/>
                </patternFill>
              </fill>
            </x14:dxf>
          </x14:cfRule>
          <x14:cfRule type="expression" priority="5" id="{C02896E7-0740-4EF9-995B-62E6C7EF70F5}">
            <xm:f>Points!C42=1</xm:f>
            <x14:dxf>
              <fill>
                <patternFill>
                  <bgColor rgb="FFFFFFFF"/>
                </patternFill>
              </fill>
            </x14:dxf>
          </x14:cfRule>
          <xm:sqref>C7:AA10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29D96-8966-4412-BA6E-6E9F29601DED}">
  <sheetPr codeName="Sheet14">
    <tabColor theme="5"/>
  </sheetPr>
  <dimension ref="A1:AA32"/>
  <sheetViews>
    <sheetView workbookViewId="0">
      <selection activeCell="D14" sqref="D14"/>
    </sheetView>
  </sheetViews>
  <sheetFormatPr defaultRowHeight="14.45"/>
  <cols>
    <col min="1" max="1" width="105.85546875" bestFit="1" customWidth="1"/>
    <col min="2" max="3" width="11" bestFit="1" customWidth="1"/>
    <col min="4" max="10" width="8.140625" bestFit="1" customWidth="1"/>
    <col min="11" max="12" width="9.140625" bestFit="1" customWidth="1"/>
    <col min="13" max="13" width="9.42578125" hidden="1" customWidth="1"/>
    <col min="14" max="14" width="9.28515625" hidden="1" customWidth="1"/>
    <col min="15" max="26" width="9" hidden="1" customWidth="1"/>
  </cols>
  <sheetData>
    <row r="1" spans="1:27">
      <c r="A1" s="72"/>
      <c r="B1" s="77"/>
      <c r="C1" s="77"/>
      <c r="D1" s="77"/>
      <c r="E1" s="77"/>
      <c r="F1" s="77"/>
      <c r="G1" s="77"/>
      <c r="H1" s="77"/>
      <c r="I1" s="77"/>
      <c r="J1" s="77"/>
      <c r="K1" s="77"/>
      <c r="L1" s="77"/>
      <c r="M1" s="77"/>
      <c r="N1" s="77"/>
      <c r="O1" s="77"/>
      <c r="P1" s="77"/>
      <c r="Q1" s="77"/>
      <c r="R1" s="77"/>
      <c r="S1" s="77"/>
      <c r="T1" s="77"/>
      <c r="U1" s="77"/>
      <c r="V1" s="77"/>
      <c r="W1" s="77"/>
      <c r="X1" s="77"/>
      <c r="Y1" s="77"/>
      <c r="Z1" s="77"/>
    </row>
    <row r="2" spans="1:27">
      <c r="A2" s="81" t="s">
        <v>634</v>
      </c>
      <c r="B2" s="82" t="str">
        <f>'A. Legal status'!C$1</f>
        <v>Patent 1</v>
      </c>
      <c r="C2" s="82" t="str">
        <f>'A. Legal status'!D$1</f>
        <v>Patent 2</v>
      </c>
      <c r="D2" s="82" t="str">
        <f>'A. Legal status'!E$1</f>
        <v>Patent 3</v>
      </c>
      <c r="E2" s="82" t="str">
        <f>'A. Legal status'!F$1</f>
        <v>Patent 4</v>
      </c>
      <c r="F2" s="82" t="str">
        <f>'A. Legal status'!G$1</f>
        <v>Patent 5</v>
      </c>
      <c r="G2" s="82" t="str">
        <f>'A. Legal status'!H$1</f>
        <v>Patent 6</v>
      </c>
      <c r="H2" s="82" t="str">
        <f>'A. Legal status'!I$1</f>
        <v>Patent 7</v>
      </c>
      <c r="I2" s="82" t="str">
        <f>'A. Legal status'!J$1</f>
        <v>Patent 8</v>
      </c>
      <c r="J2" s="82" t="str">
        <f>'A. Legal status'!K$1</f>
        <v>Patent 9</v>
      </c>
      <c r="K2" s="82" t="str">
        <f>'A. Legal status'!L$1</f>
        <v>Patent 10</v>
      </c>
      <c r="L2" s="82" t="str">
        <f>'A. Legal status'!M$1</f>
        <v>Patent 11</v>
      </c>
      <c r="M2" s="82" t="str">
        <f>'A. Legal status'!N$1</f>
        <v>Patent 12</v>
      </c>
      <c r="N2" s="82" t="str">
        <f>'A. Legal status'!O$1</f>
        <v>Patent 13</v>
      </c>
      <c r="O2" s="82" t="str">
        <f>'A. Legal status'!P$1</f>
        <v>Patent 14</v>
      </c>
      <c r="P2" s="82" t="str">
        <f>'A. Legal status'!Q$1</f>
        <v>Patent 15</v>
      </c>
      <c r="Q2" s="82" t="str">
        <f>'A. Legal status'!R$1</f>
        <v>Patent 16</v>
      </c>
      <c r="R2" s="82" t="str">
        <f>'A. Legal status'!S$1</f>
        <v>Patent 17</v>
      </c>
      <c r="S2" s="82" t="str">
        <f>'A. Legal status'!T$1</f>
        <v>Patent 18</v>
      </c>
      <c r="T2" s="82" t="str">
        <f>'A. Legal status'!U$1</f>
        <v>Patent 19</v>
      </c>
      <c r="U2" s="82" t="str">
        <f>'A. Legal status'!V$1</f>
        <v>Patent 20</v>
      </c>
      <c r="V2" s="82" t="str">
        <f>'A. Legal status'!W$1</f>
        <v>Patent 21</v>
      </c>
      <c r="W2" s="82" t="str">
        <f>'A. Legal status'!X$1</f>
        <v>Patent 22</v>
      </c>
      <c r="X2" s="82" t="str">
        <f>'A. Legal status'!Y$1</f>
        <v>Patent 23</v>
      </c>
      <c r="Y2" s="82" t="str">
        <f>'A. Legal status'!Z$1</f>
        <v>Patent 24</v>
      </c>
      <c r="Z2" s="82" t="str">
        <f>'A. Legal status'!AA$1</f>
        <v>Patent 25</v>
      </c>
    </row>
    <row r="3" spans="1:27">
      <c r="A3" s="80" t="str">
        <f>'B. Technology'!A6</f>
        <v>B5: How  much  time is required before the patented technology can be commercially worked?</v>
      </c>
      <c r="B3" s="151">
        <f>IF(ISBLANK('B. Technology'!C$6),"",'B. Technology'!C$6)</f>
        <v>2.5</v>
      </c>
      <c r="C3" s="151">
        <f>IF(ISBLANK('B. Technology'!D$6),"",'B. Technology'!D$6)</f>
        <v>0</v>
      </c>
      <c r="D3" s="151" t="str">
        <f>IF(ISBLANK('B. Technology'!E$6),"",'B. Technology'!E$6)</f>
        <v/>
      </c>
      <c r="E3" s="151" t="str">
        <f>IF(ISBLANK('B. Technology'!F$6),"",'B. Technology'!F$6)</f>
        <v/>
      </c>
      <c r="F3" s="151" t="str">
        <f>IF(ISBLANK('B. Technology'!G$6),"",'B. Technology'!G$6)</f>
        <v/>
      </c>
      <c r="G3" s="151" t="str">
        <f>IF(ISBLANK('B. Technology'!H$6),"",'B. Technology'!H$6)</f>
        <v/>
      </c>
      <c r="H3" s="151" t="str">
        <f>IF(ISBLANK('B. Technology'!I$6),"",'B. Technology'!I$6)</f>
        <v/>
      </c>
      <c r="I3" s="151" t="str">
        <f>IF(ISBLANK('B. Technology'!J$6),"",'B. Technology'!J$6)</f>
        <v/>
      </c>
      <c r="J3" s="151" t="str">
        <f>IF(ISBLANK('B. Technology'!K$6),"",'B. Technology'!K$6)</f>
        <v/>
      </c>
      <c r="K3" s="151" t="str">
        <f>IF(ISBLANK('B. Technology'!L$6),"",'B. Technology'!L$6)</f>
        <v/>
      </c>
      <c r="L3" s="151" t="str">
        <f>IF(ISBLANK('B. Technology'!M$6),"",'B. Technology'!M$6)</f>
        <v/>
      </c>
      <c r="M3" s="151" t="str">
        <f>IF(ISBLANK('B. Technology'!N$6),"",'B. Technology'!N$6)</f>
        <v/>
      </c>
      <c r="N3" s="151" t="str">
        <f>IF(ISBLANK('B. Technology'!O$6),"",'B. Technology'!O$6)</f>
        <v/>
      </c>
      <c r="O3" s="151" t="str">
        <f>IF(ISBLANK('B. Technology'!P$6),"",'B. Technology'!P$6)</f>
        <v/>
      </c>
      <c r="P3" s="151" t="str">
        <f>IF(ISBLANK('B. Technology'!Q$6),"",'B. Technology'!Q$6)</f>
        <v/>
      </c>
      <c r="Q3" s="151" t="str">
        <f>IF(ISBLANK('B. Technology'!R$6),"",'B. Technology'!R$6)</f>
        <v/>
      </c>
      <c r="R3" s="151" t="str">
        <f>IF(ISBLANK('B. Technology'!S$6),"",'B. Technology'!S$6)</f>
        <v/>
      </c>
      <c r="S3" s="151" t="str">
        <f>IF(ISBLANK('B. Technology'!T$6),"",'B. Technology'!T$6)</f>
        <v/>
      </c>
      <c r="T3" s="151" t="str">
        <f>IF(ISBLANK('B. Technology'!U$6),"",'B. Technology'!U$6)</f>
        <v/>
      </c>
      <c r="U3" s="151" t="str">
        <f>IF(ISBLANK('B. Technology'!V$6),"",'B. Technology'!V$6)</f>
        <v/>
      </c>
      <c r="V3" s="151" t="str">
        <f>IF(ISBLANK('B. Technology'!W$6),"",'B. Technology'!W$6)</f>
        <v/>
      </c>
      <c r="W3" s="151" t="str">
        <f>IF(ISBLANK('B. Technology'!X$6),"",'B. Technology'!X$6)</f>
        <v/>
      </c>
      <c r="X3" s="151" t="str">
        <f>IF(ISBLANK('B. Technology'!Y$6),"",'B. Technology'!Y$6)</f>
        <v/>
      </c>
      <c r="Y3" s="151" t="str">
        <f>IF(ISBLANK('B. Technology'!Z$6),"",'B. Technology'!Z$6)</f>
        <v/>
      </c>
      <c r="Z3" s="151" t="str">
        <f>IF(ISBLANK('B. Technology'!AA$6),"",'B. Technology'!AA$6)</f>
        <v/>
      </c>
    </row>
    <row r="4" spans="1:27">
      <c r="A4" s="80" t="str">
        <f>'C. Market conditions'!A3</f>
        <v>C2: What is the market growth in the business area where the patented technology is utilised?</v>
      </c>
      <c r="B4" s="150">
        <f>IF(ISBLANK('C. Market conditions'!C$3),"",'C. Market conditions'!C$3)</f>
        <v>0.15</v>
      </c>
      <c r="C4" s="149">
        <f>IF(ISBLANK('C. Market conditions'!D$3),"",'C. Market conditions'!D$3)</f>
        <v>2.5000000000000001E-2</v>
      </c>
      <c r="D4" s="149" t="str">
        <f>IF(ISBLANK('C. Market conditions'!E$3),"",'C. Market conditions'!E$3)</f>
        <v/>
      </c>
      <c r="E4" s="149" t="str">
        <f>IF(ISBLANK('C. Market conditions'!F$3),"",'C. Market conditions'!F$3)</f>
        <v/>
      </c>
      <c r="F4" s="149" t="str">
        <f>IF(ISBLANK('C. Market conditions'!G$3),"",'C. Market conditions'!G$3)</f>
        <v/>
      </c>
      <c r="G4" s="149" t="str">
        <f>IF(ISBLANK('C. Market conditions'!H$3),"",'C. Market conditions'!H$3)</f>
        <v/>
      </c>
      <c r="H4" s="149" t="str">
        <f>IF(ISBLANK('C. Market conditions'!I$3),"",'C. Market conditions'!I$3)</f>
        <v/>
      </c>
      <c r="I4" s="149" t="str">
        <f>IF(ISBLANK('C. Market conditions'!J$3),"",'C. Market conditions'!J$3)</f>
        <v/>
      </c>
      <c r="J4" s="149" t="str">
        <f>IF(ISBLANK('C. Market conditions'!K$3),"",'C. Market conditions'!K$3)</f>
        <v/>
      </c>
      <c r="K4" s="149" t="str">
        <f>IF(ISBLANK('C. Market conditions'!L$3),"",'C. Market conditions'!L$3)</f>
        <v/>
      </c>
      <c r="L4" s="149" t="str">
        <f>IF(ISBLANK('C. Market conditions'!M$3),"",'C. Market conditions'!M$3)</f>
        <v/>
      </c>
      <c r="M4" s="149" t="str">
        <f>IF(ISBLANK('C. Market conditions'!N$3),"",'C. Market conditions'!N$3)</f>
        <v/>
      </c>
      <c r="N4" s="149" t="str">
        <f>IF(ISBLANK('C. Market conditions'!O$3),"",'C. Market conditions'!O$3)</f>
        <v/>
      </c>
      <c r="O4" s="149" t="str">
        <f>IF(ISBLANK('C. Market conditions'!P$3),"",'C. Market conditions'!P$3)</f>
        <v/>
      </c>
      <c r="P4" s="149" t="str">
        <f>IF(ISBLANK('C. Market conditions'!Q$3),"",'C. Market conditions'!Q$3)</f>
        <v/>
      </c>
      <c r="Q4" s="149" t="str">
        <f>IF(ISBLANK('C. Market conditions'!R$3),"",'C. Market conditions'!R$3)</f>
        <v/>
      </c>
      <c r="R4" s="149" t="str">
        <f>IF(ISBLANK('C. Market conditions'!S$3),"",'C. Market conditions'!S$3)</f>
        <v/>
      </c>
      <c r="S4" s="149" t="str">
        <f>IF(ISBLANK('C. Market conditions'!T$3),"",'C. Market conditions'!T$3)</f>
        <v/>
      </c>
      <c r="T4" s="149" t="str">
        <f>IF(ISBLANK('C. Market conditions'!U$3),"",'C. Market conditions'!U$3)</f>
        <v/>
      </c>
      <c r="U4" s="149" t="str">
        <f>IF(ISBLANK('C. Market conditions'!V$3),"",'C. Market conditions'!V$3)</f>
        <v/>
      </c>
      <c r="V4" s="149" t="str">
        <f>IF(ISBLANK('C. Market conditions'!W$3),"",'C. Market conditions'!W$3)</f>
        <v/>
      </c>
      <c r="W4" s="149" t="str">
        <f>IF(ISBLANK('C. Market conditions'!X$3),"",'C. Market conditions'!X$3)</f>
        <v/>
      </c>
      <c r="X4" s="149" t="str">
        <f>IF(ISBLANK('C. Market conditions'!Y$3),"",'C. Market conditions'!Y$3)</f>
        <v/>
      </c>
      <c r="Y4" s="149" t="str">
        <f>IF(ISBLANK('C. Market conditions'!Z$3),"",'C. Market conditions'!Z$3)</f>
        <v/>
      </c>
      <c r="Z4" s="149" t="str">
        <f>IF(ISBLANK('C. Market conditions'!AA$3),"",'C. Market conditions'!AA$3)</f>
        <v/>
      </c>
    </row>
    <row r="5" spans="1:27">
      <c r="A5" s="80" t="str">
        <f>'C. Market conditions'!A4</f>
        <v>C3: What is the life expectancy of the patented technology in the market?</v>
      </c>
      <c r="B5" s="151">
        <f>IF(ISBLANK('C. Market conditions'!C$4),"",'C. Market conditions'!C$4)</f>
        <v>4</v>
      </c>
      <c r="C5" s="151">
        <f>IF(ISBLANK('C. Market conditions'!D$4),"",'C. Market conditions'!D$4)</f>
        <v>1.5</v>
      </c>
      <c r="D5" s="151" t="str">
        <f>IF(ISBLANK('C. Market conditions'!E$4),"",'C. Market conditions'!E$4)</f>
        <v/>
      </c>
      <c r="E5" s="151" t="str">
        <f>IF(ISBLANK('C. Market conditions'!F$4),"",'C. Market conditions'!F$4)</f>
        <v/>
      </c>
      <c r="F5" s="151" t="str">
        <f>IF(ISBLANK('C. Market conditions'!G$4),"",'C. Market conditions'!G$4)</f>
        <v/>
      </c>
      <c r="G5" s="151" t="str">
        <f>IF(ISBLANK('C. Market conditions'!H$4),"",'C. Market conditions'!H$4)</f>
        <v/>
      </c>
      <c r="H5" s="151" t="str">
        <f>IF(ISBLANK('C. Market conditions'!I$4),"",'C. Market conditions'!I$4)</f>
        <v/>
      </c>
      <c r="I5" s="151" t="str">
        <f>IF(ISBLANK('C. Market conditions'!J$4),"",'C. Market conditions'!J$4)</f>
        <v/>
      </c>
      <c r="J5" s="151" t="str">
        <f>IF(ISBLANK('C. Market conditions'!K$4),"",'C. Market conditions'!K$4)</f>
        <v/>
      </c>
      <c r="K5" s="151" t="str">
        <f>IF(ISBLANK('C. Market conditions'!L$4),"",'C. Market conditions'!L$4)</f>
        <v/>
      </c>
      <c r="L5" s="151" t="str">
        <f>IF(ISBLANK('C. Market conditions'!M$4),"",'C. Market conditions'!M$4)</f>
        <v/>
      </c>
      <c r="M5" s="151" t="str">
        <f>IF(ISBLANK('C. Market conditions'!N$4),"",'C. Market conditions'!N$4)</f>
        <v/>
      </c>
      <c r="N5" s="151" t="str">
        <f>IF(ISBLANK('C. Market conditions'!O$4),"",'C. Market conditions'!O$4)</f>
        <v/>
      </c>
      <c r="O5" s="151" t="str">
        <f>IF(ISBLANK('C. Market conditions'!P$4),"",'C. Market conditions'!P$4)</f>
        <v/>
      </c>
      <c r="P5" s="151" t="str">
        <f>IF(ISBLANK('C. Market conditions'!Q$4),"",'C. Market conditions'!Q$4)</f>
        <v/>
      </c>
      <c r="Q5" s="151" t="str">
        <f>IF(ISBLANK('C. Market conditions'!R$4),"",'C. Market conditions'!R$4)</f>
        <v/>
      </c>
      <c r="R5" s="151" t="str">
        <f>IF(ISBLANK('C. Market conditions'!S$4),"",'C. Market conditions'!S$4)</f>
        <v/>
      </c>
      <c r="S5" s="151" t="str">
        <f>IF(ISBLANK('C. Market conditions'!T$4),"",'C. Market conditions'!T$4)</f>
        <v/>
      </c>
      <c r="T5" s="151" t="str">
        <f>IF(ISBLANK('C. Market conditions'!U$4),"",'C. Market conditions'!U$4)</f>
        <v/>
      </c>
      <c r="U5" s="151" t="str">
        <f>IF(ISBLANK('C. Market conditions'!V$4),"",'C. Market conditions'!V$4)</f>
        <v/>
      </c>
      <c r="V5" s="151" t="str">
        <f>IF(ISBLANK('C. Market conditions'!W$4),"",'C. Market conditions'!W$4)</f>
        <v/>
      </c>
      <c r="W5" s="151" t="str">
        <f>IF(ISBLANK('C. Market conditions'!X$4),"",'C. Market conditions'!X$4)</f>
        <v/>
      </c>
      <c r="X5" s="151" t="str">
        <f>IF(ISBLANK('C. Market conditions'!Y$4),"",'C. Market conditions'!Y$4)</f>
        <v/>
      </c>
      <c r="Y5" s="151" t="str">
        <f>IF(ISBLANK('C. Market conditions'!Z$4),"",'C. Market conditions'!Z$4)</f>
        <v/>
      </c>
      <c r="Z5" s="151" t="str">
        <f>IF(ISBLANK('C. Market conditions'!AA$4),"",'C. Market conditions'!AA$4)</f>
        <v/>
      </c>
    </row>
    <row r="6" spans="1:27">
      <c r="A6" s="80" t="str">
        <f>'C. Market conditions'!A7</f>
        <v>C6: What is the potential extra turnover to be obtained within the business area when utilising the patented technology?</v>
      </c>
      <c r="B6" s="150">
        <f>IF(ISBLANK('C. Market conditions'!C$7),"",'C. Market conditions'!C$7)</f>
        <v>0.06</v>
      </c>
      <c r="C6" s="149">
        <f>IF(ISBLANK('C. Market conditions'!D$7),"",'C. Market conditions'!D$7)</f>
        <v>0.06</v>
      </c>
      <c r="D6" s="149" t="str">
        <f>IF(ISBLANK('C. Market conditions'!E$7),"",'C. Market conditions'!E$7)</f>
        <v/>
      </c>
      <c r="E6" s="149" t="str">
        <f>IF(ISBLANK('C. Market conditions'!F$7),"",'C. Market conditions'!F$7)</f>
        <v/>
      </c>
      <c r="F6" s="149" t="str">
        <f>IF(ISBLANK('C. Market conditions'!G$7),"",'C. Market conditions'!G$7)</f>
        <v/>
      </c>
      <c r="G6" s="149" t="str">
        <f>IF(ISBLANK('C. Market conditions'!H$7),"",'C. Market conditions'!H$7)</f>
        <v/>
      </c>
      <c r="H6" s="149" t="str">
        <f>IF(ISBLANK('C. Market conditions'!I$7),"",'C. Market conditions'!I$7)</f>
        <v/>
      </c>
      <c r="I6" s="149" t="str">
        <f>IF(ISBLANK('C. Market conditions'!J$7),"",'C. Market conditions'!J$7)</f>
        <v/>
      </c>
      <c r="J6" s="149" t="str">
        <f>IF(ISBLANK('C. Market conditions'!K$7),"",'C. Market conditions'!K$7)</f>
        <v/>
      </c>
      <c r="K6" s="149" t="str">
        <f>IF(ISBLANK('C. Market conditions'!L$7),"",'C. Market conditions'!L$7)</f>
        <v/>
      </c>
      <c r="L6" s="149" t="str">
        <f>IF(ISBLANK('C. Market conditions'!M$7),"",'C. Market conditions'!M$7)</f>
        <v/>
      </c>
      <c r="M6" s="149" t="str">
        <f>IF(ISBLANK('C. Market conditions'!N$7),"",'C. Market conditions'!N$7)</f>
        <v/>
      </c>
      <c r="N6" s="149" t="str">
        <f>IF(ISBLANK('C. Market conditions'!O$7),"",'C. Market conditions'!O$7)</f>
        <v/>
      </c>
      <c r="O6" s="149" t="str">
        <f>IF(ISBLANK('C. Market conditions'!P$7),"",'C. Market conditions'!P$7)</f>
        <v/>
      </c>
      <c r="P6" s="149" t="str">
        <f>IF(ISBLANK('C. Market conditions'!Q$7),"",'C. Market conditions'!Q$7)</f>
        <v/>
      </c>
      <c r="Q6" s="149" t="str">
        <f>IF(ISBLANK('C. Market conditions'!R$7),"",'C. Market conditions'!R$7)</f>
        <v/>
      </c>
      <c r="R6" s="149" t="str">
        <f>IF(ISBLANK('C. Market conditions'!S$7),"",'C. Market conditions'!S$7)</f>
        <v/>
      </c>
      <c r="S6" s="149" t="str">
        <f>IF(ISBLANK('C. Market conditions'!T$7),"",'C. Market conditions'!T$7)</f>
        <v/>
      </c>
      <c r="T6" s="149" t="str">
        <f>IF(ISBLANK('C. Market conditions'!U$7),"",'C. Market conditions'!U$7)</f>
        <v/>
      </c>
      <c r="U6" s="149" t="str">
        <f>IF(ISBLANK('C. Market conditions'!V$7),"",'C. Market conditions'!V$7)</f>
        <v/>
      </c>
      <c r="V6" s="149" t="str">
        <f>IF(ISBLANK('C. Market conditions'!W$7),"",'C. Market conditions'!W$7)</f>
        <v/>
      </c>
      <c r="W6" s="149" t="str">
        <f>IF(ISBLANK('C. Market conditions'!X$7),"",'C. Market conditions'!X$7)</f>
        <v/>
      </c>
      <c r="X6" s="149" t="str">
        <f>IF(ISBLANK('C. Market conditions'!Y$7),"",'C. Market conditions'!Y$7)</f>
        <v/>
      </c>
      <c r="Y6" s="149" t="str">
        <f>IF(ISBLANK('C. Market conditions'!Z$7),"",'C. Market conditions'!Z$7)</f>
        <v/>
      </c>
      <c r="Z6" s="149" t="str">
        <f>IF(ISBLANK('C. Market conditions'!AA$7),"",'C. Market conditions'!AA$7)</f>
        <v/>
      </c>
    </row>
    <row r="7" spans="1:27">
      <c r="A7" s="80" t="str">
        <f>'D. Finance'!A2</f>
        <v>D1: Can the existing business area output in the relevant market be maintained without utilising the patented technology?</v>
      </c>
      <c r="B7" s="150">
        <f>IF(ISBLANK('D. Finance'!C2),"",'D. Finance'!C2)</f>
        <v>0.25</v>
      </c>
      <c r="C7" s="149">
        <f>IF(ISBLANK('D. Finance'!D2),"",'D. Finance'!D2)</f>
        <v>1</v>
      </c>
      <c r="D7" s="149" t="str">
        <f>IF(ISBLANK('D. Finance'!E2),"",'D. Finance'!E2)</f>
        <v/>
      </c>
      <c r="E7" s="149" t="str">
        <f>IF(ISBLANK('D. Finance'!F2),"",'D. Finance'!F2)</f>
        <v/>
      </c>
      <c r="F7" s="149" t="str">
        <f>IF(ISBLANK('D. Finance'!G2),"",'D. Finance'!G2)</f>
        <v/>
      </c>
      <c r="G7" s="149" t="str">
        <f>IF(ISBLANK('D. Finance'!H2),"",'D. Finance'!H2)</f>
        <v/>
      </c>
      <c r="H7" s="149" t="str">
        <f>IF(ISBLANK('D. Finance'!I2),"",'D. Finance'!I2)</f>
        <v/>
      </c>
      <c r="I7" s="149" t="str">
        <f>IF(ISBLANK('D. Finance'!J2),"",'D. Finance'!J2)</f>
        <v/>
      </c>
      <c r="J7" s="149" t="str">
        <f>IF(ISBLANK('D. Finance'!K2),"",'D. Finance'!K2)</f>
        <v/>
      </c>
      <c r="K7" s="149" t="str">
        <f>IF(ISBLANK('D. Finance'!L2),"",'D. Finance'!L2)</f>
        <v/>
      </c>
      <c r="L7" s="149" t="str">
        <f>IF(ISBLANK('D. Finance'!M2),"",'D. Finance'!M2)</f>
        <v/>
      </c>
      <c r="M7" s="149" t="str">
        <f>IF(ISBLANK('D. Finance'!N2),"",'D. Finance'!N2)</f>
        <v/>
      </c>
      <c r="N7" s="149" t="str">
        <f>IF(ISBLANK('D. Finance'!O2),"",'D. Finance'!O2)</f>
        <v/>
      </c>
      <c r="O7" s="149" t="str">
        <f>IF(ISBLANK('D. Finance'!P2),"",'D. Finance'!P2)</f>
        <v/>
      </c>
      <c r="P7" s="149" t="str">
        <f>IF(ISBLANK('D. Finance'!Q2),"",'D. Finance'!Q2)</f>
        <v/>
      </c>
      <c r="Q7" s="149" t="str">
        <f>IF(ISBLANK('D. Finance'!R2),"",'D. Finance'!R2)</f>
        <v/>
      </c>
      <c r="R7" s="149" t="str">
        <f>IF(ISBLANK('D. Finance'!S2),"",'D. Finance'!S2)</f>
        <v/>
      </c>
      <c r="S7" s="149" t="str">
        <f>IF(ISBLANK('D. Finance'!T2),"",'D. Finance'!T2)</f>
        <v/>
      </c>
      <c r="T7" s="149" t="str">
        <f>IF(ISBLANK('D. Finance'!U2),"",'D. Finance'!U2)</f>
        <v/>
      </c>
      <c r="U7" s="149" t="str">
        <f>IF(ISBLANK('D. Finance'!V2),"",'D. Finance'!V2)</f>
        <v/>
      </c>
      <c r="V7" s="149" t="str">
        <f>IF(ISBLANK('D. Finance'!W2),"",'D. Finance'!W2)</f>
        <v/>
      </c>
      <c r="W7" s="149" t="str">
        <f>IF(ISBLANK('D. Finance'!X2),"",'D. Finance'!X2)</f>
        <v/>
      </c>
      <c r="X7" s="149" t="str">
        <f>IF(ISBLANK('D. Finance'!Y2),"",'D. Finance'!Y2)</f>
        <v/>
      </c>
      <c r="Y7" s="149" t="str">
        <f>IF(ISBLANK('D. Finance'!Z2),"",'D. Finance'!Z2)</f>
        <v/>
      </c>
      <c r="Z7" s="149" t="str">
        <f>IF(ISBLANK('D. Finance'!AA2),"",'D. Finance'!AA2)</f>
        <v/>
      </c>
    </row>
    <row r="8" spans="1:27">
      <c r="A8" s="80" t="str">
        <f>'D. Finance'!A3</f>
        <v>D2: What are the necessary future development costs?</v>
      </c>
      <c r="B8" s="150">
        <f>IF(ISBLANK('D. Finance'!C3),"",'D. Finance'!C3)</f>
        <v>0.15</v>
      </c>
      <c r="C8" s="149">
        <f>IF(ISBLANK('D. Finance'!D3),"",'D. Finance'!D3)</f>
        <v>0.15</v>
      </c>
      <c r="D8" s="149" t="str">
        <f>IF(ISBLANK('D. Finance'!E3),"",'D. Finance'!E3)</f>
        <v/>
      </c>
      <c r="E8" s="149" t="str">
        <f>IF(ISBLANK('D. Finance'!F3),"",'D. Finance'!F3)</f>
        <v/>
      </c>
      <c r="F8" s="149" t="str">
        <f>IF(ISBLANK('D. Finance'!G3),"",'D. Finance'!G3)</f>
        <v/>
      </c>
      <c r="G8" s="149" t="str">
        <f>IF(ISBLANK('D. Finance'!H3),"",'D. Finance'!H3)</f>
        <v/>
      </c>
      <c r="H8" s="149" t="str">
        <f>IF(ISBLANK('D. Finance'!I3),"",'D. Finance'!I3)</f>
        <v/>
      </c>
      <c r="I8" s="149" t="str">
        <f>IF(ISBLANK('D. Finance'!J3),"",'D. Finance'!J3)</f>
        <v/>
      </c>
      <c r="J8" s="149" t="str">
        <f>IF(ISBLANK('D. Finance'!K3),"",'D. Finance'!K3)</f>
        <v/>
      </c>
      <c r="K8" s="149" t="str">
        <f>IF(ISBLANK('D. Finance'!L3),"",'D. Finance'!L3)</f>
        <v/>
      </c>
      <c r="L8" s="149" t="str">
        <f>IF(ISBLANK('D. Finance'!M3),"",'D. Finance'!M3)</f>
        <v/>
      </c>
      <c r="M8" s="149" t="str">
        <f>IF(ISBLANK('D. Finance'!N3),"",'D. Finance'!N3)</f>
        <v/>
      </c>
      <c r="N8" s="149" t="str">
        <f>IF(ISBLANK('D. Finance'!O3),"",'D. Finance'!O3)</f>
        <v/>
      </c>
      <c r="O8" s="149" t="str">
        <f>IF(ISBLANK('D. Finance'!P3),"",'D. Finance'!P3)</f>
        <v/>
      </c>
      <c r="P8" s="149" t="str">
        <f>IF(ISBLANK('D. Finance'!Q3),"",'D. Finance'!Q3)</f>
        <v/>
      </c>
      <c r="Q8" s="149" t="str">
        <f>IF(ISBLANK('D. Finance'!R3),"",'D. Finance'!R3)</f>
        <v/>
      </c>
      <c r="R8" s="149" t="str">
        <f>IF(ISBLANK('D. Finance'!S3),"",'D. Finance'!S3)</f>
        <v/>
      </c>
      <c r="S8" s="149" t="str">
        <f>IF(ISBLANK('D. Finance'!T3),"",'D. Finance'!T3)</f>
        <v/>
      </c>
      <c r="T8" s="149" t="str">
        <f>IF(ISBLANK('D. Finance'!U3),"",'D. Finance'!U3)</f>
        <v/>
      </c>
      <c r="U8" s="149" t="str">
        <f>IF(ISBLANK('D. Finance'!V3),"",'D. Finance'!V3)</f>
        <v/>
      </c>
      <c r="V8" s="149" t="str">
        <f>IF(ISBLANK('D. Finance'!W3),"",'D. Finance'!W3)</f>
        <v/>
      </c>
      <c r="W8" s="149" t="str">
        <f>IF(ISBLANK('D. Finance'!X3),"",'D. Finance'!X3)</f>
        <v/>
      </c>
      <c r="X8" s="149" t="str">
        <f>IF(ISBLANK('D. Finance'!Y3),"",'D. Finance'!Y3)</f>
        <v/>
      </c>
      <c r="Y8" s="149" t="str">
        <f>IF(ISBLANK('D. Finance'!Z3),"",'D. Finance'!Z3)</f>
        <v/>
      </c>
      <c r="Z8" s="149" t="str">
        <f>IF(ISBLANK('D. Finance'!AA3),"",'D. Finance'!AA3)</f>
        <v/>
      </c>
    </row>
    <row r="9" spans="1:27">
      <c r="A9" s="80" t="str">
        <f>'D. Finance'!A4</f>
        <v>D3: What is the index for cost of production when implementing the patented technology?</v>
      </c>
      <c r="B9" s="150">
        <f>IF(ISBLANK('D. Finance'!C4),"",'D. Finance'!C4)</f>
        <v>1</v>
      </c>
      <c r="C9" s="149">
        <f>IF(ISBLANK('D. Finance'!D4),"",'D. Finance'!D4)</f>
        <v>1</v>
      </c>
      <c r="D9" s="149" t="str">
        <f>IF(ISBLANK('D. Finance'!E4),"",'D. Finance'!E4)</f>
        <v/>
      </c>
      <c r="E9" s="149" t="str">
        <f>IF(ISBLANK('D. Finance'!F4),"",'D. Finance'!F4)</f>
        <v/>
      </c>
      <c r="F9" s="149" t="str">
        <f>IF(ISBLANK('D. Finance'!G4),"",'D. Finance'!G4)</f>
        <v/>
      </c>
      <c r="G9" s="149" t="str">
        <f>IF(ISBLANK('D. Finance'!H4),"",'D. Finance'!H4)</f>
        <v/>
      </c>
      <c r="H9" s="149" t="str">
        <f>IF(ISBLANK('D. Finance'!I4),"",'D. Finance'!I4)</f>
        <v/>
      </c>
      <c r="I9" s="149" t="str">
        <f>IF(ISBLANK('D. Finance'!J4),"",'D. Finance'!J4)</f>
        <v/>
      </c>
      <c r="J9" s="149" t="str">
        <f>IF(ISBLANK('D. Finance'!K4),"",'D. Finance'!K4)</f>
        <v/>
      </c>
      <c r="K9" s="149" t="str">
        <f>IF(ISBLANK('D. Finance'!L4),"",'D. Finance'!L4)</f>
        <v/>
      </c>
      <c r="L9" s="149" t="str">
        <f>IF(ISBLANK('D. Finance'!M4),"",'D. Finance'!M4)</f>
        <v/>
      </c>
      <c r="M9" s="149" t="str">
        <f>IF(ISBLANK('D. Finance'!N4),"",'D. Finance'!N4)</f>
        <v/>
      </c>
      <c r="N9" s="149" t="str">
        <f>IF(ISBLANK('D. Finance'!O4),"",'D. Finance'!O4)</f>
        <v/>
      </c>
      <c r="O9" s="149" t="str">
        <f>IF(ISBLANK('D. Finance'!P4),"",'D. Finance'!P4)</f>
        <v/>
      </c>
      <c r="P9" s="149" t="str">
        <f>IF(ISBLANK('D. Finance'!Q4),"",'D. Finance'!Q4)</f>
        <v/>
      </c>
      <c r="Q9" s="149" t="str">
        <f>IF(ISBLANK('D. Finance'!R4),"",'D. Finance'!R4)</f>
        <v/>
      </c>
      <c r="R9" s="149" t="str">
        <f>IF(ISBLANK('D. Finance'!S4),"",'D. Finance'!S4)</f>
        <v/>
      </c>
      <c r="S9" s="149" t="str">
        <f>IF(ISBLANK('D. Finance'!T4),"",'D. Finance'!T4)</f>
        <v/>
      </c>
      <c r="T9" s="149" t="str">
        <f>IF(ISBLANK('D. Finance'!U4),"",'D. Finance'!U4)</f>
        <v/>
      </c>
      <c r="U9" s="149" t="str">
        <f>IF(ISBLANK('D. Finance'!V4),"",'D. Finance'!V4)</f>
        <v/>
      </c>
      <c r="V9" s="149" t="str">
        <f>IF(ISBLANK('D. Finance'!W4),"",'D. Finance'!W4)</f>
        <v/>
      </c>
      <c r="W9" s="149" t="str">
        <f>IF(ISBLANK('D. Finance'!X4),"",'D. Finance'!X4)</f>
        <v/>
      </c>
      <c r="X9" s="149" t="str">
        <f>IF(ISBLANK('D. Finance'!Y4),"",'D. Finance'!Y4)</f>
        <v/>
      </c>
      <c r="Y9" s="149" t="str">
        <f>IF(ISBLANK('D. Finance'!Z4),"",'D. Finance'!Z4)</f>
        <v/>
      </c>
      <c r="Z9" s="149" t="str">
        <f>IF(ISBLANK('D. Finance'!AA4),"",'D. Finance'!AA4)</f>
        <v/>
      </c>
    </row>
    <row r="10" spans="1:27">
      <c r="A10" s="80" t="str">
        <f>'D. Finance'!A5</f>
        <v>D4: What investment is necessary for production equipment?</v>
      </c>
      <c r="B10" s="150">
        <f>IF(ISBLANK('D. Finance'!C5),"",'D. Finance'!C5)</f>
        <v>1</v>
      </c>
      <c r="C10" s="149">
        <f>IF(ISBLANK('D. Finance'!D5),"",'D. Finance'!D5)</f>
        <v>0.7</v>
      </c>
      <c r="D10" s="149" t="str">
        <f>IF(ISBLANK('D. Finance'!E5),"",'D. Finance'!E5)</f>
        <v/>
      </c>
      <c r="E10" s="149" t="str">
        <f>IF(ISBLANK('D. Finance'!F5),"",'D. Finance'!F5)</f>
        <v/>
      </c>
      <c r="F10" s="149" t="str">
        <f>IF(ISBLANK('D. Finance'!G5),"",'D. Finance'!G5)</f>
        <v/>
      </c>
      <c r="G10" s="149" t="str">
        <f>IF(ISBLANK('D. Finance'!H5),"",'D. Finance'!H5)</f>
        <v/>
      </c>
      <c r="H10" s="149" t="str">
        <f>IF(ISBLANK('D. Finance'!I5),"",'D. Finance'!I5)</f>
        <v/>
      </c>
      <c r="I10" s="149" t="str">
        <f>IF(ISBLANK('D. Finance'!J5),"",'D. Finance'!J5)</f>
        <v/>
      </c>
      <c r="J10" s="149" t="str">
        <f>IF(ISBLANK('D. Finance'!K5),"",'D. Finance'!K5)</f>
        <v/>
      </c>
      <c r="K10" s="149" t="str">
        <f>IF(ISBLANK('D. Finance'!L5),"",'D. Finance'!L5)</f>
        <v/>
      </c>
      <c r="L10" s="149" t="str">
        <f>IF(ISBLANK('D. Finance'!M5),"",'D. Finance'!M5)</f>
        <v/>
      </c>
      <c r="M10" s="149" t="str">
        <f>IF(ISBLANK('D. Finance'!N5),"",'D. Finance'!N5)</f>
        <v/>
      </c>
      <c r="N10" s="149" t="str">
        <f>IF(ISBLANK('D. Finance'!O5),"",'D. Finance'!O5)</f>
        <v/>
      </c>
      <c r="O10" s="149" t="str">
        <f>IF(ISBLANK('D. Finance'!P5),"",'D. Finance'!P5)</f>
        <v/>
      </c>
      <c r="P10" s="149" t="str">
        <f>IF(ISBLANK('D. Finance'!Q5),"",'D. Finance'!Q5)</f>
        <v/>
      </c>
      <c r="Q10" s="149" t="str">
        <f>IF(ISBLANK('D. Finance'!R5),"",'D. Finance'!R5)</f>
        <v/>
      </c>
      <c r="R10" s="149" t="str">
        <f>IF(ISBLANK('D. Finance'!S5),"",'D. Finance'!S5)</f>
        <v/>
      </c>
      <c r="S10" s="149" t="str">
        <f>IF(ISBLANK('D. Finance'!T5),"",'D. Finance'!T5)</f>
        <v/>
      </c>
      <c r="T10" s="149" t="str">
        <f>IF(ISBLANK('D. Finance'!U5),"",'D. Finance'!U5)</f>
        <v/>
      </c>
      <c r="U10" s="149" t="str">
        <f>IF(ISBLANK('D. Finance'!V5),"",'D. Finance'!V5)</f>
        <v/>
      </c>
      <c r="V10" s="149" t="str">
        <f>IF(ISBLANK('D. Finance'!W5),"",'D. Finance'!W5)</f>
        <v/>
      </c>
      <c r="W10" s="149" t="str">
        <f>IF(ISBLANK('D. Finance'!X5),"",'D. Finance'!X5)</f>
        <v/>
      </c>
      <c r="X10" s="149" t="str">
        <f>IF(ISBLANK('D. Finance'!Y5),"",'D. Finance'!Y5)</f>
        <v/>
      </c>
      <c r="Y10" s="149" t="str">
        <f>IF(ISBLANK('D. Finance'!Z5),"",'D. Finance'!Z5)</f>
        <v/>
      </c>
      <c r="Z10" s="149" t="str">
        <f>IF(ISBLANK('D. Finance'!AA5),"",'D. Finance'!AA5)</f>
        <v/>
      </c>
    </row>
    <row r="11" spans="1:27">
      <c r="A11" s="72"/>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spans="1:27">
      <c r="A12" s="72"/>
      <c r="B12" s="77"/>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7" ht="15" thickBot="1">
      <c r="A13" s="89" t="s">
        <v>563</v>
      </c>
      <c r="B13" s="148" t="str">
        <f t="shared" ref="B13:Z13" si="0">B$2</f>
        <v>Patent 1</v>
      </c>
      <c r="C13" s="148" t="str">
        <f t="shared" si="0"/>
        <v>Patent 2</v>
      </c>
      <c r="D13" s="148" t="str">
        <f t="shared" si="0"/>
        <v>Patent 3</v>
      </c>
      <c r="E13" s="148" t="str">
        <f t="shared" si="0"/>
        <v>Patent 4</v>
      </c>
      <c r="F13" s="148" t="str">
        <f t="shared" si="0"/>
        <v>Patent 5</v>
      </c>
      <c r="G13" s="148" t="str">
        <f t="shared" si="0"/>
        <v>Patent 6</v>
      </c>
      <c r="H13" s="148" t="str">
        <f t="shared" si="0"/>
        <v>Patent 7</v>
      </c>
      <c r="I13" s="148" t="str">
        <f t="shared" si="0"/>
        <v>Patent 8</v>
      </c>
      <c r="J13" s="148" t="str">
        <f t="shared" si="0"/>
        <v>Patent 9</v>
      </c>
      <c r="K13" s="148" t="str">
        <f t="shared" si="0"/>
        <v>Patent 10</v>
      </c>
      <c r="L13" s="148" t="str">
        <f t="shared" si="0"/>
        <v>Patent 11</v>
      </c>
      <c r="M13" s="148" t="str">
        <f t="shared" si="0"/>
        <v>Patent 12</v>
      </c>
      <c r="N13" s="148" t="str">
        <f t="shared" si="0"/>
        <v>Patent 13</v>
      </c>
      <c r="O13" s="148" t="str">
        <f t="shared" si="0"/>
        <v>Patent 14</v>
      </c>
      <c r="P13" s="148" t="str">
        <f t="shared" si="0"/>
        <v>Patent 15</v>
      </c>
      <c r="Q13" s="148" t="str">
        <f t="shared" si="0"/>
        <v>Patent 16</v>
      </c>
      <c r="R13" s="148" t="str">
        <f t="shared" si="0"/>
        <v>Patent 17</v>
      </c>
      <c r="S13" s="148" t="str">
        <f t="shared" si="0"/>
        <v>Patent 18</v>
      </c>
      <c r="T13" s="148" t="str">
        <f t="shared" si="0"/>
        <v>Patent 19</v>
      </c>
      <c r="U13" s="148" t="str">
        <f t="shared" si="0"/>
        <v>Patent 20</v>
      </c>
      <c r="V13" s="148" t="str">
        <f t="shared" si="0"/>
        <v>Patent 21</v>
      </c>
      <c r="W13" s="148" t="str">
        <f t="shared" si="0"/>
        <v>Patent 22</v>
      </c>
      <c r="X13" s="148" t="str">
        <f t="shared" si="0"/>
        <v>Patent 23</v>
      </c>
      <c r="Y13" s="148" t="str">
        <f t="shared" si="0"/>
        <v>Patent 24</v>
      </c>
      <c r="Z13" s="148" t="str">
        <f t="shared" si="0"/>
        <v>Patent 25</v>
      </c>
    </row>
    <row r="14" spans="1:27" ht="15.6" thickTop="1" thickBot="1">
      <c r="A14" s="86" t="s">
        <v>564</v>
      </c>
      <c r="B14" s="152">
        <v>252000</v>
      </c>
      <c r="C14" s="152">
        <v>252000</v>
      </c>
      <c r="D14" s="152"/>
      <c r="E14" s="153"/>
      <c r="F14" s="153"/>
      <c r="G14" s="153"/>
      <c r="H14" s="153"/>
      <c r="I14" s="153"/>
      <c r="J14" s="153"/>
      <c r="K14" s="153"/>
      <c r="L14" s="154"/>
      <c r="M14" s="154"/>
      <c r="N14" s="154"/>
      <c r="O14" s="154"/>
      <c r="P14" s="154"/>
      <c r="Q14" s="154"/>
      <c r="R14" s="154"/>
      <c r="S14" s="154"/>
      <c r="T14" s="154"/>
      <c r="U14" s="154"/>
      <c r="V14" s="154"/>
      <c r="W14" s="154"/>
      <c r="X14" s="154"/>
      <c r="Y14" s="154"/>
      <c r="Z14" s="154"/>
      <c r="AA14" s="155"/>
    </row>
    <row r="15" spans="1:27" ht="15.6" thickTop="1" thickBot="1">
      <c r="A15" s="86" t="s">
        <v>565</v>
      </c>
      <c r="B15" s="152">
        <v>180000</v>
      </c>
      <c r="C15" s="152">
        <v>180000</v>
      </c>
      <c r="D15" s="152"/>
      <c r="E15" s="153"/>
      <c r="F15" s="153"/>
      <c r="G15" s="153"/>
      <c r="H15" s="153"/>
      <c r="I15" s="153"/>
      <c r="J15" s="153"/>
      <c r="K15" s="153"/>
      <c r="L15" s="154"/>
      <c r="M15" s="154"/>
      <c r="N15" s="154"/>
      <c r="O15" s="154"/>
      <c r="P15" s="154"/>
      <c r="Q15" s="154"/>
      <c r="R15" s="154"/>
      <c r="S15" s="154"/>
      <c r="T15" s="154"/>
      <c r="U15" s="154"/>
      <c r="V15" s="154"/>
      <c r="W15" s="154"/>
      <c r="X15" s="154"/>
      <c r="Y15" s="154"/>
      <c r="Z15" s="154"/>
      <c r="AA15" s="155"/>
    </row>
    <row r="16" spans="1:27" ht="15.6" thickTop="1" thickBot="1">
      <c r="A16" s="86" t="s">
        <v>566</v>
      </c>
      <c r="B16" s="152">
        <v>21000</v>
      </c>
      <c r="C16" s="152">
        <v>21000</v>
      </c>
      <c r="D16" s="152"/>
      <c r="E16" s="153"/>
      <c r="F16" s="153"/>
      <c r="G16" s="153"/>
      <c r="H16" s="153"/>
      <c r="I16" s="153"/>
      <c r="J16" s="153"/>
      <c r="K16" s="153"/>
      <c r="L16" s="154"/>
      <c r="M16" s="154"/>
      <c r="N16" s="154"/>
      <c r="O16" s="154"/>
      <c r="P16" s="154"/>
      <c r="Q16" s="154"/>
      <c r="R16" s="154"/>
      <c r="S16" s="154"/>
      <c r="T16" s="154"/>
      <c r="U16" s="154"/>
      <c r="V16" s="154"/>
      <c r="W16" s="154"/>
      <c r="X16" s="154"/>
      <c r="Y16" s="154"/>
      <c r="Z16" s="154"/>
      <c r="AA16" s="155"/>
    </row>
    <row r="17" spans="1:27" ht="15.6" thickTop="1" thickBot="1">
      <c r="A17" s="86" t="s">
        <v>567</v>
      </c>
      <c r="B17" s="152">
        <v>5000</v>
      </c>
      <c r="C17" s="152">
        <v>5000</v>
      </c>
      <c r="D17" s="152"/>
      <c r="E17" s="153"/>
      <c r="F17" s="153"/>
      <c r="G17" s="153"/>
      <c r="H17" s="153"/>
      <c r="I17" s="153"/>
      <c r="J17" s="153"/>
      <c r="K17" s="153"/>
      <c r="L17" s="154"/>
      <c r="M17" s="154"/>
      <c r="N17" s="154"/>
      <c r="O17" s="154"/>
      <c r="P17" s="154"/>
      <c r="Q17" s="154"/>
      <c r="R17" s="154"/>
      <c r="S17" s="154"/>
      <c r="T17" s="154"/>
      <c r="U17" s="154"/>
      <c r="V17" s="154"/>
      <c r="W17" s="154"/>
      <c r="X17" s="154"/>
      <c r="Y17" s="154"/>
      <c r="Z17" s="154"/>
      <c r="AA17" s="155"/>
    </row>
    <row r="18" spans="1:27" ht="15.6" thickTop="1" thickBot="1">
      <c r="A18" s="86" t="s">
        <v>568</v>
      </c>
      <c r="B18" s="152">
        <f>B14-(SUM(B15:B17))</f>
        <v>46000</v>
      </c>
      <c r="C18" s="152">
        <f>C14-(SUM(C15:C17))</f>
        <v>46000</v>
      </c>
      <c r="D18" s="152">
        <f>D14-(SUM(D15:D17))</f>
        <v>0</v>
      </c>
      <c r="E18" s="152">
        <f t="shared" ref="E18:Z18" si="1">E14-(SUM(E15:E17))</f>
        <v>0</v>
      </c>
      <c r="F18" s="152">
        <f t="shared" si="1"/>
        <v>0</v>
      </c>
      <c r="G18" s="152">
        <f t="shared" si="1"/>
        <v>0</v>
      </c>
      <c r="H18" s="152">
        <f t="shared" si="1"/>
        <v>0</v>
      </c>
      <c r="I18" s="152">
        <f t="shared" si="1"/>
        <v>0</v>
      </c>
      <c r="J18" s="152">
        <f t="shared" si="1"/>
        <v>0</v>
      </c>
      <c r="K18" s="152">
        <f t="shared" si="1"/>
        <v>0</v>
      </c>
      <c r="L18" s="156">
        <f t="shared" si="1"/>
        <v>0</v>
      </c>
      <c r="M18" s="156">
        <f t="shared" si="1"/>
        <v>0</v>
      </c>
      <c r="N18" s="156">
        <f t="shared" si="1"/>
        <v>0</v>
      </c>
      <c r="O18" s="156">
        <f t="shared" si="1"/>
        <v>0</v>
      </c>
      <c r="P18" s="156">
        <f t="shared" si="1"/>
        <v>0</v>
      </c>
      <c r="Q18" s="156">
        <f t="shared" si="1"/>
        <v>0</v>
      </c>
      <c r="R18" s="156">
        <f t="shared" si="1"/>
        <v>0</v>
      </c>
      <c r="S18" s="156">
        <f t="shared" si="1"/>
        <v>0</v>
      </c>
      <c r="T18" s="156">
        <f t="shared" si="1"/>
        <v>0</v>
      </c>
      <c r="U18" s="156">
        <f t="shared" si="1"/>
        <v>0</v>
      </c>
      <c r="V18" s="156">
        <f t="shared" si="1"/>
        <v>0</v>
      </c>
      <c r="W18" s="156">
        <f t="shared" si="1"/>
        <v>0</v>
      </c>
      <c r="X18" s="156">
        <f t="shared" si="1"/>
        <v>0</v>
      </c>
      <c r="Y18" s="156">
        <f t="shared" si="1"/>
        <v>0</v>
      </c>
      <c r="Z18" s="156">
        <f t="shared" si="1"/>
        <v>0</v>
      </c>
      <c r="AA18" s="155"/>
    </row>
    <row r="19" spans="1:27" ht="15.6" thickTop="1" thickBot="1">
      <c r="A19" s="72"/>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spans="1:27" ht="15.6" thickTop="1" thickBot="1">
      <c r="A20" s="85" t="s">
        <v>569</v>
      </c>
      <c r="B20" s="147">
        <v>5</v>
      </c>
      <c r="C20" s="147">
        <v>5</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row>
    <row r="21" spans="1:27" ht="15" thickTop="1">
      <c r="A21" s="72"/>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spans="1:27" ht="15" thickBot="1">
      <c r="A22" s="85" t="s">
        <v>570</v>
      </c>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spans="1:27" ht="15.6" thickTop="1" thickBot="1">
      <c r="A23" s="86" t="s">
        <v>571</v>
      </c>
      <c r="B23" s="146">
        <v>0.15</v>
      </c>
      <c r="C23" s="146">
        <v>0.4</v>
      </c>
      <c r="D23" s="146"/>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1:27" ht="15" thickTop="1">
      <c r="A24" s="72"/>
      <c r="B24" s="77"/>
      <c r="C24" s="77"/>
      <c r="D24" s="77"/>
      <c r="E24" s="77"/>
      <c r="F24" s="77"/>
      <c r="G24" s="77"/>
      <c r="H24" s="77"/>
      <c r="I24" s="77"/>
      <c r="J24" s="77"/>
      <c r="K24" s="77"/>
      <c r="L24" s="77"/>
      <c r="M24" s="77"/>
      <c r="N24" s="77"/>
      <c r="O24" s="77"/>
      <c r="P24" s="77"/>
      <c r="Q24" s="77"/>
      <c r="R24" s="77"/>
      <c r="S24" s="77"/>
      <c r="T24" s="77"/>
      <c r="U24" s="77"/>
      <c r="V24" s="77"/>
      <c r="W24" s="77"/>
      <c r="X24" s="77"/>
      <c r="Y24" s="77"/>
      <c r="Z24" s="77"/>
    </row>
    <row r="25" spans="1:27" ht="15" thickBot="1">
      <c r="A25" s="85" t="s">
        <v>572</v>
      </c>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spans="1:27" ht="15.6" thickTop="1" thickBot="1">
      <c r="A26" s="86" t="s">
        <v>573</v>
      </c>
      <c r="B26" s="144">
        <v>0.1</v>
      </c>
      <c r="C26" s="144">
        <v>0.1</v>
      </c>
      <c r="D26" s="144"/>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1:27" ht="15" thickTop="1">
      <c r="A27" s="72"/>
      <c r="B27" s="163"/>
      <c r="C27" s="163"/>
      <c r="D27" s="77"/>
      <c r="E27" s="77"/>
      <c r="F27" s="77"/>
      <c r="G27" s="77"/>
      <c r="H27" s="77"/>
      <c r="I27" s="77"/>
      <c r="J27" s="77"/>
      <c r="K27" s="77"/>
      <c r="L27" s="77"/>
      <c r="M27" s="77"/>
      <c r="N27" s="77"/>
      <c r="O27" s="77"/>
      <c r="P27" s="77"/>
      <c r="Q27" s="77"/>
      <c r="R27" s="77"/>
      <c r="S27" s="77"/>
      <c r="T27" s="77"/>
      <c r="U27" s="77"/>
      <c r="V27" s="77"/>
      <c r="W27" s="77"/>
      <c r="X27" s="77"/>
      <c r="Y27" s="77"/>
      <c r="Z27" s="77"/>
    </row>
    <row r="28" spans="1:27">
      <c r="A28" s="93" t="s">
        <v>574</v>
      </c>
      <c r="B28" s="157">
        <f>'Financial calculations'!C$28</f>
        <v>22473.315735682565</v>
      </c>
      <c r="C28" s="157">
        <f>'Financial calculations'!D$28</f>
        <v>4361.2848889462803</v>
      </c>
      <c r="D28" s="157">
        <f>'Financial calculations'!E$28</f>
        <v>0</v>
      </c>
      <c r="E28" s="157">
        <f>'Financial calculations'!F$28</f>
        <v>0</v>
      </c>
      <c r="F28" s="157">
        <f>'Financial calculations'!G$28</f>
        <v>0</v>
      </c>
      <c r="G28" s="157">
        <f>'Financial calculations'!H$28</f>
        <v>0</v>
      </c>
      <c r="H28" s="157">
        <f>'Financial calculations'!I$28</f>
        <v>0</v>
      </c>
      <c r="I28" s="157">
        <f>'Financial calculations'!J$28</f>
        <v>0</v>
      </c>
      <c r="J28" s="157">
        <f>'Financial calculations'!K$28</f>
        <v>0</v>
      </c>
      <c r="K28" s="157">
        <f>'Financial calculations'!L$28</f>
        <v>0</v>
      </c>
      <c r="L28" s="157">
        <f>'Financial calculations'!M$28</f>
        <v>0</v>
      </c>
      <c r="M28" s="157">
        <f>'Financial calculations'!N$28</f>
        <v>0</v>
      </c>
      <c r="N28" s="157">
        <f>'Financial calculations'!O$28</f>
        <v>0</v>
      </c>
      <c r="O28" s="157">
        <f>'Financial calculations'!P$28</f>
        <v>0</v>
      </c>
      <c r="P28" s="157">
        <f>'Financial calculations'!Q$28</f>
        <v>0</v>
      </c>
      <c r="Q28" s="157">
        <f>'Financial calculations'!R$28</f>
        <v>0</v>
      </c>
      <c r="R28" s="157">
        <f>'Financial calculations'!S$28</f>
        <v>0</v>
      </c>
      <c r="S28" s="157">
        <f>'Financial calculations'!T$28</f>
        <v>0</v>
      </c>
      <c r="T28" s="157">
        <f>'Financial calculations'!U$28</f>
        <v>0</v>
      </c>
      <c r="U28" s="157">
        <f>'Financial calculations'!V$28</f>
        <v>0</v>
      </c>
      <c r="V28" s="157">
        <f>'Financial calculations'!W$28</f>
        <v>0</v>
      </c>
      <c r="W28" s="157">
        <f>'Financial calculations'!X$28</f>
        <v>0</v>
      </c>
      <c r="X28" s="157">
        <f>'Financial calculations'!Y$28</f>
        <v>0</v>
      </c>
      <c r="Y28" s="157">
        <f>'Financial calculations'!Z$28</f>
        <v>0</v>
      </c>
      <c r="Z28" s="157">
        <f>'Financial calculations'!AA$28</f>
        <v>0</v>
      </c>
    </row>
    <row r="29" spans="1:27" ht="15" thickBot="1"/>
    <row r="30" spans="1:27" ht="15" thickBot="1">
      <c r="A30" s="186" t="s">
        <v>489</v>
      </c>
      <c r="B30" s="98"/>
      <c r="C30" s="97"/>
      <c r="D30" s="97"/>
      <c r="E30" s="97"/>
      <c r="F30" s="97"/>
      <c r="G30" s="97"/>
      <c r="H30" s="97"/>
      <c r="I30" s="97"/>
      <c r="J30" s="97"/>
      <c r="K30" s="97"/>
      <c r="L30" s="97"/>
      <c r="M30" s="97"/>
      <c r="N30" s="97"/>
      <c r="O30" s="97"/>
      <c r="P30" s="97"/>
      <c r="Q30" s="97"/>
      <c r="R30" s="97"/>
      <c r="S30" s="97"/>
      <c r="T30" s="97"/>
      <c r="U30" s="97"/>
      <c r="V30" s="97"/>
      <c r="W30" s="97"/>
      <c r="X30" s="97"/>
      <c r="Y30" s="97"/>
      <c r="Z30" s="97"/>
    </row>
    <row r="31" spans="1:27">
      <c r="A31" s="176" t="s">
        <v>490</v>
      </c>
    </row>
    <row r="32" spans="1:27">
      <c r="A32" s="176"/>
    </row>
  </sheetData>
  <sheetProtection algorithmName="SHA-512" hashValue="YPDjMOqEjlPrUAaefecducOhQdrj4Enns6ixGL+NY5ECY5nVrrdrXn4+oERe3oPutvR/SM2KuYZ2BamBj4bk8w==" saltValue="xxJZeTdZD+MQx93T+qVQiA==" spinCount="100000" sheet="1" formatCells="0" formatColumns="0" formatRows="0"/>
  <protectedRanges>
    <protectedRange sqref="B30:Z30" name="date"/>
    <protectedRange sqref="B26:Z26" name="discount factor"/>
    <protectedRange sqref="B23:Z23" name="defenition of business area"/>
    <protectedRange sqref="B14:Z18" name="company accounts"/>
    <protectedRange sqref="B20:Z20" name="depreciation period"/>
  </protectedRanges>
  <dataValidations xWindow="1154" yWindow="678" count="3">
    <dataValidation type="decimal" allowBlank="1" showInputMessage="1" showErrorMessage="1" errorTitle="Invalid depreciation period" error="Please check if the entered number is between 0 and 7. Do not write the word &quot;years&quot; after the number." promptTitle="Depreciation period" prompt="Please enter the depreciation period (in years). The upper limit for this period is 7 years." sqref="B20:L20" xr:uid="{33679A27-CA3B-42B8-BFEE-B6DC3DD27581}">
      <formula1>0</formula1>
      <formula2>7</formula2>
    </dataValidation>
    <dataValidation allowBlank="1" showInputMessage="1" showErrorMessage="1" prompt="The data is taken from the answers in the other sheets" sqref="B3:Z10" xr:uid="{9D08DFF6-C9BD-49D6-8C39-B11E14AE7F9E}"/>
    <dataValidation allowBlank="1" showInputMessage="1" showErrorMessage="1" prompt="Please enter the business turnover here_x000a_" sqref="D14" xr:uid="{366E4E70-677E-4AE1-8B26-25B2EFC672A1}"/>
  </dataValidations>
  <pageMargins left="0.70866141732283472" right="0.70866141732283472" top="0.74803149606299213" bottom="0.74803149606299213" header="0.31496062992125984" footer="0.31496062992125984"/>
  <pageSetup paperSize="9" orientation="landscape" horizontalDpi="200" verticalDpi="200" r:id="rId1"/>
  <legacyDrawing r:id="rId2"/>
  <extLst>
    <ext xmlns:x14="http://schemas.microsoft.com/office/spreadsheetml/2009/9/main" uri="{78C0D931-6437-407d-A8EE-F0AAD7539E65}">
      <x14:conditionalFormattings>
        <x14:conditionalFormatting xmlns:xm="http://schemas.microsoft.com/office/excel/2006/main">
          <x14:cfRule type="expression" priority="1" id="{5C96CBB4-018A-4C85-9643-F0089B66F192}">
            <xm:f>Points!C$20=5</xm:f>
            <x14:dxf>
              <font>
                <color rgb="FFFFFFFF"/>
              </font>
              <fill>
                <patternFill>
                  <bgColor theme="5" tint="-0.24994659260841701"/>
                </patternFill>
              </fill>
            </x14:dxf>
          </x14:cfRule>
          <x14:cfRule type="expression" priority="2" id="{7250ACCA-40DB-4182-9C91-B1D3F2566EE3}">
            <xm:f>Points!C$20=4</xm:f>
            <x14:dxf>
              <fill>
                <patternFill>
                  <bgColor theme="5" tint="0.39994506668294322"/>
                </patternFill>
              </fill>
            </x14:dxf>
          </x14:cfRule>
          <x14:cfRule type="expression" priority="3" id="{736D6DA9-C45A-4618-8A65-F2807E5039CD}">
            <xm:f>Points!C$20=3</xm:f>
            <x14:dxf>
              <fill>
                <patternFill>
                  <bgColor theme="5" tint="0.59996337778862885"/>
                </patternFill>
              </fill>
            </x14:dxf>
          </x14:cfRule>
          <x14:cfRule type="expression" priority="4" id="{76EF92A2-A902-48DC-B856-C8ED2CA4420E}">
            <xm:f>Points!C$20=2</xm:f>
            <x14:dxf>
              <fill>
                <patternFill>
                  <bgColor theme="5" tint="0.79998168889431442"/>
                </patternFill>
              </fill>
            </x14:dxf>
          </x14:cfRule>
          <x14:cfRule type="expression" priority="5" id="{3087DE2E-E9CD-4851-9124-8ECD929688D6}">
            <xm:f>Points!C$20=1</xm:f>
            <x14:dxf>
              <fill>
                <patternFill patternType="solid">
                  <bgColor rgb="FFFFFFFF"/>
                </patternFill>
              </fill>
            </x14:dxf>
          </x14:cfRule>
          <xm:sqref>B3:Z3</xm:sqref>
        </x14:conditionalFormatting>
        <x14:conditionalFormatting xmlns:xm="http://schemas.microsoft.com/office/excel/2006/main">
          <x14:cfRule type="expression" priority="6" id="{86EFCB7D-BE2F-42C1-9D94-CAD8777417AE}">
            <xm:f>Points!C30=5</xm:f>
            <x14:dxf>
              <font>
                <color rgb="FFFFFFFF"/>
              </font>
              <fill>
                <patternFill>
                  <bgColor theme="5" tint="-0.24994659260841701"/>
                </patternFill>
              </fill>
            </x14:dxf>
          </x14:cfRule>
          <x14:cfRule type="expression" priority="6" id="{74C96632-BAAB-4076-B99D-DD282304B692}">
            <xm:f>Points!C30=4</xm:f>
            <x14:dxf>
              <fill>
                <patternFill>
                  <bgColor theme="5" tint="0.39994506668294322"/>
                </patternFill>
              </fill>
            </x14:dxf>
          </x14:cfRule>
          <x14:cfRule type="expression" priority="6" id="{4647D680-1380-4B8C-8F8B-8D9131A5D1AD}">
            <xm:f>Points!C30=3</xm:f>
            <x14:dxf>
              <fill>
                <patternFill>
                  <bgColor theme="5" tint="0.59996337778862885"/>
                </patternFill>
              </fill>
            </x14:dxf>
          </x14:cfRule>
          <x14:cfRule type="expression" priority="6" id="{426E7846-3790-457D-AD5B-C4C0E435C98A}">
            <xm:f>Points!C30=2</xm:f>
            <x14:dxf>
              <fill>
                <patternFill>
                  <bgColor theme="5" tint="0.79998168889431442"/>
                </patternFill>
              </fill>
            </x14:dxf>
          </x14:cfRule>
          <x14:cfRule type="expression" priority="6" id="{E23B8980-C8E8-4436-8217-1ECFB26B58A5}">
            <xm:f>Points!C30=1</xm:f>
            <x14:dxf>
              <fill>
                <patternFill>
                  <bgColor rgb="FFFFFFFF"/>
                </patternFill>
              </fill>
            </x14:dxf>
          </x14:cfRule>
          <xm:sqref>B4:Z5</xm:sqref>
        </x14:conditionalFormatting>
        <x14:conditionalFormatting xmlns:xm="http://schemas.microsoft.com/office/excel/2006/main">
          <x14:cfRule type="expression" priority="7" id="{141E8B4C-6914-4DC4-8612-89A2E37D9F64}">
            <xm:f>Points!C$34=5</xm:f>
            <x14:dxf>
              <font>
                <color rgb="FFFFFFFF"/>
              </font>
              <fill>
                <patternFill>
                  <bgColor theme="5" tint="-0.24994659260841701"/>
                </patternFill>
              </fill>
            </x14:dxf>
          </x14:cfRule>
          <x14:cfRule type="expression" priority="7" id="{E652D45A-C365-4CD9-9360-0616F33FFB1D}">
            <xm:f>Points!C$34=4</xm:f>
            <x14:dxf>
              <fill>
                <patternFill>
                  <bgColor theme="5" tint="0.39994506668294322"/>
                </patternFill>
              </fill>
            </x14:dxf>
          </x14:cfRule>
          <x14:cfRule type="expression" priority="7" id="{1775709A-EF57-4A11-84C6-23508688AFC4}">
            <xm:f>Points!C$34=3</xm:f>
            <x14:dxf>
              <fill>
                <patternFill>
                  <bgColor theme="5" tint="0.59996337778862885"/>
                </patternFill>
              </fill>
            </x14:dxf>
          </x14:cfRule>
          <x14:cfRule type="expression" priority="7" id="{4558FF76-6E4A-4DBA-B1C9-A20D93D2F86D}">
            <xm:f>Points!C$34=2</xm:f>
            <x14:dxf>
              <fill>
                <patternFill>
                  <bgColor theme="5" tint="0.79998168889431442"/>
                </patternFill>
              </fill>
            </x14:dxf>
          </x14:cfRule>
          <x14:cfRule type="expression" priority="7" id="{39ABB113-DF66-45C4-B6A4-51B0C12440B8}">
            <xm:f>Points!C$34=1</xm:f>
            <x14:dxf>
              <fill>
                <patternFill>
                  <bgColor rgb="FFFFFFFF"/>
                </patternFill>
              </fill>
            </x14:dxf>
          </x14:cfRule>
          <xm:sqref>B6:Z6</xm:sqref>
        </x14:conditionalFormatting>
        <x14:conditionalFormatting xmlns:xm="http://schemas.microsoft.com/office/excel/2006/main">
          <x14:cfRule type="expression" priority="8" id="{38369935-F220-4C6A-A042-7BDA455FC612}">
            <xm:f>Points!C42=5</xm:f>
            <x14:dxf>
              <font>
                <color rgb="FFFFFFFF"/>
              </font>
              <fill>
                <patternFill>
                  <bgColor theme="5" tint="-0.24994659260841701"/>
                </patternFill>
              </fill>
            </x14:dxf>
          </x14:cfRule>
          <x14:cfRule type="expression" priority="8" id="{2DD305DE-0214-4091-8A30-B939AC4C041E}">
            <xm:f>Points!C42=4</xm:f>
            <x14:dxf>
              <fill>
                <patternFill>
                  <bgColor theme="5" tint="0.39994506668294322"/>
                </patternFill>
              </fill>
            </x14:dxf>
          </x14:cfRule>
          <x14:cfRule type="expression" priority="8" id="{CEAE1081-BCC6-41BE-A34E-B027FDA29C18}">
            <xm:f>Points!C42=3</xm:f>
            <x14:dxf>
              <fill>
                <patternFill>
                  <bgColor theme="5" tint="0.59996337778862885"/>
                </patternFill>
              </fill>
            </x14:dxf>
          </x14:cfRule>
          <x14:cfRule type="expression" priority="8" id="{36CE6EF4-5914-49A3-AC66-20A5B574300A}">
            <xm:f>Points!C42=2</xm:f>
            <x14:dxf>
              <fill>
                <patternFill>
                  <bgColor theme="5" tint="0.79998168889431442"/>
                </patternFill>
              </fill>
            </x14:dxf>
          </x14:cfRule>
          <x14:cfRule type="expression" priority="8" id="{2321636D-9047-447A-9CD9-305127348C74}">
            <xm:f>Points!C42=1</xm:f>
            <x14:dxf>
              <fill>
                <patternFill>
                  <bgColor rgb="FFFFFFFF"/>
                </patternFill>
              </fill>
            </x14:dxf>
          </x14:cfRule>
          <xm:sqref>B7:Z10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sheetPr>
  <dimension ref="A1:H1003"/>
  <sheetViews>
    <sheetView showGridLines="0" showRowColHeaders="0" zoomScaleNormal="100" workbookViewId="0">
      <selection activeCell="D14" sqref="D14"/>
    </sheetView>
  </sheetViews>
  <sheetFormatPr defaultColWidth="14.42578125" defaultRowHeight="15" customHeight="1"/>
  <cols>
    <col min="1" max="1" width="8.85546875" customWidth="1"/>
    <col min="2" max="2" width="16.7109375" customWidth="1"/>
    <col min="3" max="3" width="9.5703125" bestFit="1" customWidth="1"/>
    <col min="4" max="8" width="8.85546875"/>
    <col min="9" max="26" width="8.5703125" customWidth="1"/>
  </cols>
  <sheetData>
    <row r="1" spans="2:8" ht="14.45" customHeight="1"/>
    <row r="2" spans="2:8" ht="42.6" customHeight="1">
      <c r="B2" s="20"/>
      <c r="C2" s="141" t="s">
        <v>395</v>
      </c>
      <c r="D2" s="20"/>
      <c r="E2" s="20"/>
      <c r="F2" s="110"/>
      <c r="G2" s="20"/>
      <c r="H2" s="20"/>
    </row>
    <row r="3" spans="2:8" ht="15" customHeight="1">
      <c r="B3" t="str">
        <f>IF(OR('Original questions and answers'!AL42=0,'Original questions and answers'!AE42=0),"Output - Financial results","Output - Financial results - questions and/or answers adapted")</f>
        <v>Output - Financial results</v>
      </c>
    </row>
    <row r="4" spans="2:8" ht="14.1" customHeight="1"/>
    <row r="5" spans="2:8" ht="14.25" customHeight="1"/>
    <row r="6" spans="2:8" ht="14.25" customHeight="1"/>
    <row r="7" spans="2:8" ht="14.25" customHeight="1"/>
    <row r="8" spans="2:8" ht="14.25" customHeight="1"/>
    <row r="9" spans="2:8" ht="14.25" customHeight="1"/>
    <row r="10" spans="2:8" ht="14.25" customHeight="1"/>
    <row r="11" spans="2:8" ht="14.25" customHeight="1"/>
    <row r="12" spans="2:8" ht="14.25" customHeight="1"/>
    <row r="13" spans="2:8" ht="14.25" customHeight="1"/>
    <row r="14" spans="2:8" ht="14.25" customHeight="1"/>
    <row r="15" spans="2:8" ht="14.25" customHeight="1"/>
    <row r="16" spans="2:8" ht="14.25" customHeight="1"/>
    <row r="17" spans="1:1" ht="14.25" customHeight="1"/>
    <row r="18" spans="1:1" ht="16.899999999999999" customHeight="1"/>
    <row r="19" spans="1:1" ht="14.25" customHeight="1"/>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c r="A29" t="s">
        <v>635</v>
      </c>
    </row>
    <row r="30" spans="1:1" ht="14.25" customHeight="1">
      <c r="A30" s="13" t="s">
        <v>636</v>
      </c>
    </row>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spans="1:5" ht="14.25" customHeight="1"/>
    <row r="50" spans="1:5" ht="14.25" customHeight="1"/>
    <row r="51" spans="1:5" ht="14.25" customHeight="1"/>
    <row r="52" spans="1:5" ht="14.25" customHeight="1"/>
    <row r="53" spans="1:5" ht="14.25" customHeight="1">
      <c r="A53" s="13"/>
      <c r="E53" s="13"/>
    </row>
    <row r="54" spans="1:5" ht="14.25" customHeight="1"/>
    <row r="55" spans="1:5" ht="14.25" customHeight="1"/>
    <row r="56" spans="1:5" ht="14.25" customHeight="1"/>
    <row r="57" spans="1:5" ht="14.25" customHeight="1"/>
    <row r="58" spans="1:5" ht="14.25" customHeight="1"/>
    <row r="59" spans="1:5" ht="14.25" customHeight="1"/>
    <row r="60" spans="1:5" ht="14.25" customHeight="1"/>
    <row r="61" spans="1:5" ht="14.25" customHeight="1"/>
    <row r="62" spans="1:5" ht="14.25" customHeight="1"/>
    <row r="63" spans="1:5" ht="14.25" customHeight="1"/>
    <row r="64" spans="1: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sheetData>
  <sheetProtection algorithmName="SHA-512" hashValue="iCl6Bt1/ke1Wy+5ig5A5JCfK+OhQQbFvwpBfTv1xZstBQyMUtSibqtg7Ra60Rwets3OowfuB6BiaM8Mpn8aX7Q==" saltValue="dqR7CWSj7J89ip4WBFF8nQ==" spinCount="100000" sheet="1" formatCells="0" formatColumns="0" formatRows="0"/>
  <pageMargins left="0.70866141732283472" right="0.70866141732283472" top="1.1417322834645669" bottom="0.74803149606299213" header="0" footer="0"/>
  <pageSetup paperSize="9" pageOrder="overThenDown" orientation="landscape" r:id="rId1"/>
  <colBreaks count="1" manualBreakCount="1">
    <brk id="11" max="27"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BF9B-4083-41C7-8D6A-30754785F334}">
  <sheetPr codeName="Sheet15">
    <tabColor theme="9"/>
  </sheetPr>
  <dimension ref="A1:H1003"/>
  <sheetViews>
    <sheetView showGridLines="0" showRowColHeaders="0" zoomScaleNormal="100" workbookViewId="0">
      <selection activeCell="D14" sqref="D14"/>
    </sheetView>
  </sheetViews>
  <sheetFormatPr defaultColWidth="14.42578125" defaultRowHeight="15" customHeight="1"/>
  <cols>
    <col min="1" max="1" width="4" customWidth="1"/>
    <col min="2" max="2" width="16.7109375" customWidth="1"/>
    <col min="3" max="3" width="9.5703125" bestFit="1" customWidth="1"/>
    <col min="6" max="7" width="14.42578125" customWidth="1"/>
    <col min="9" max="26" width="8.5703125" customWidth="1"/>
  </cols>
  <sheetData>
    <row r="1" spans="2:8" ht="14.45" customHeight="1"/>
    <row r="2" spans="2:8" ht="42.6" customHeight="1">
      <c r="B2" s="20"/>
      <c r="C2" s="141" t="s">
        <v>395</v>
      </c>
      <c r="D2" s="20"/>
      <c r="E2" s="20"/>
      <c r="F2" s="110"/>
      <c r="G2" s="20"/>
      <c r="H2" s="20"/>
    </row>
    <row r="3" spans="2:8" ht="15" customHeight="1">
      <c r="B3" t="str">
        <f>IF(OR('Original questions and answers'!AL42=0,'Original questions and answers'!AE42=0),"Output - Radar profiles","Output - Radar profiles - questions and/or answers adapted")</f>
        <v>Output - Radar profiles</v>
      </c>
    </row>
    <row r="4" spans="2:8" ht="14.1" customHeight="1"/>
    <row r="5" spans="2:8" ht="14.25" customHeight="1"/>
    <row r="6" spans="2:8" ht="14.25" customHeight="1"/>
    <row r="7" spans="2:8" ht="14.25" customHeight="1"/>
    <row r="8" spans="2:8" ht="14.25" customHeight="1"/>
    <row r="9" spans="2:8" ht="14.25" customHeight="1"/>
    <row r="10" spans="2:8" ht="14.25" customHeight="1"/>
    <row r="11" spans="2:8" ht="14.25" customHeight="1"/>
    <row r="12" spans="2:8" ht="14.25" customHeight="1"/>
    <row r="13" spans="2:8" ht="14.25" customHeight="1"/>
    <row r="14" spans="2:8" ht="14.25" customHeight="1"/>
    <row r="15" spans="2:8" ht="14.25" customHeight="1"/>
    <row r="16" spans="2:8" ht="14.25" customHeight="1"/>
    <row r="17" ht="14.25" customHeight="1"/>
    <row r="18" ht="16.899999999999999"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spans="1:1" ht="14.25" customHeight="1"/>
    <row r="34" spans="1:1" ht="14.25" customHeight="1">
      <c r="A34" t="s">
        <v>635</v>
      </c>
    </row>
    <row r="35" spans="1:1" ht="14.25" customHeight="1">
      <c r="A35" s="13" t="s">
        <v>636</v>
      </c>
    </row>
    <row r="36" spans="1:1" ht="14.25" customHeight="1"/>
    <row r="37" spans="1:1" ht="14.25" customHeight="1"/>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row r="47" spans="1:1" ht="14.25" customHeight="1"/>
    <row r="48" spans="1:1" ht="14.25" customHeight="1"/>
    <row r="49" spans="1:5" ht="14.25" customHeight="1"/>
    <row r="50" spans="1:5" ht="14.25" customHeight="1"/>
    <row r="51" spans="1:5" ht="14.25" customHeight="1"/>
    <row r="52" spans="1:5" ht="14.25" customHeight="1"/>
    <row r="53" spans="1:5" ht="14.25" customHeight="1">
      <c r="A53" s="13"/>
      <c r="E53" s="13"/>
    </row>
    <row r="54" spans="1:5" ht="14.25" customHeight="1"/>
    <row r="55" spans="1:5" ht="14.25" customHeight="1"/>
    <row r="56" spans="1:5" ht="14.25" customHeight="1"/>
    <row r="57" spans="1:5" ht="14.25" customHeight="1"/>
    <row r="58" spans="1:5" ht="14.25" customHeight="1"/>
    <row r="59" spans="1:5" ht="14.25" customHeight="1"/>
    <row r="60" spans="1:5" ht="14.25" customHeight="1"/>
    <row r="61" spans="1:5" ht="14.25" customHeight="1"/>
    <row r="62" spans="1:5" ht="14.25" customHeight="1"/>
    <row r="63" spans="1:5" ht="14.25" customHeight="1"/>
    <row r="64" spans="1: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sheetData>
  <sheetProtection algorithmName="SHA-512" hashValue="8dmA6m4CatmMIU2Gkx+TLkm2uRQEVcEg09kkPjiozUlUr/igIXfY0l+EbJ0dil7SlMU2LVoJ1WCa86iR5K8HxQ==" saltValue="IbXZHw00VwcsM5tcgKxhkw==" spinCount="100000" sheet="1" formatCells="0" formatColumns="0" formatRows="0"/>
  <pageMargins left="0.70866141732283472" right="0.70866141732283472" top="1.1417322834645669" bottom="0.74803149606299213" header="0" footer="0"/>
  <pageSetup paperSize="9" scale="99" pageOrder="overThenDown"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4147C-D82F-4A87-8521-D839AF41716F}">
  <sheetPr codeName="Sheet16">
    <tabColor theme="9"/>
    <pageSetUpPr fitToPage="1"/>
  </sheetPr>
  <dimension ref="A1:H1003"/>
  <sheetViews>
    <sheetView showGridLines="0" showRowColHeaders="0" zoomScale="110" zoomScaleNormal="110" workbookViewId="0">
      <selection activeCell="D14" sqref="D14"/>
    </sheetView>
  </sheetViews>
  <sheetFormatPr defaultColWidth="14.42578125" defaultRowHeight="15" customHeight="1"/>
  <cols>
    <col min="1" max="1" width="8.85546875" customWidth="1"/>
    <col min="2" max="2" width="16.7109375" customWidth="1"/>
    <col min="3" max="3" width="9.5703125" bestFit="1" customWidth="1"/>
    <col min="9" max="26" width="8.5703125" customWidth="1"/>
  </cols>
  <sheetData>
    <row r="1" spans="2:8" ht="14.45" customHeight="1"/>
    <row r="2" spans="2:8" ht="42.6" customHeight="1">
      <c r="B2" s="20"/>
      <c r="C2" s="141" t="s">
        <v>395</v>
      </c>
      <c r="D2" s="20"/>
      <c r="E2" s="20"/>
      <c r="F2" s="110"/>
      <c r="G2" s="20"/>
      <c r="H2" s="20"/>
    </row>
    <row r="3" spans="2:8" ht="15" customHeight="1">
      <c r="B3" t="str">
        <f>IF(OR('Original questions and answers'!AL42=0,'Original questions and answers'!AE42=0),"Output - Opportunity/risk matrix","Output - Opportunity/risk matrix - questions and/or answers adapted")</f>
        <v>Output - Opportunity/risk matrix</v>
      </c>
    </row>
    <row r="4" spans="2:8" ht="14.1" customHeight="1"/>
    <row r="5" spans="2:8" ht="14.25" customHeight="1"/>
    <row r="6" spans="2:8" ht="14.25" customHeight="1"/>
    <row r="7" spans="2:8" ht="14.25" customHeight="1"/>
    <row r="8" spans="2:8" ht="14.25" customHeight="1"/>
    <row r="9" spans="2:8" ht="14.25" customHeight="1"/>
    <row r="10" spans="2:8" ht="14.25" customHeight="1"/>
    <row r="11" spans="2:8" ht="14.25" customHeight="1"/>
    <row r="12" spans="2:8" ht="14.25" customHeight="1"/>
    <row r="13" spans="2:8" ht="14.25" customHeight="1"/>
    <row r="14" spans="2:8" ht="14.25" customHeight="1"/>
    <row r="15" spans="2:8" ht="14.25" customHeight="1"/>
    <row r="16" spans="2:8" ht="14.25" customHeight="1"/>
    <row r="17" ht="14.25" customHeight="1"/>
    <row r="18" ht="16.899999999999999"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spans="1:1" ht="14.25" customHeight="1"/>
    <row r="34" spans="1:1" ht="14.25" customHeight="1"/>
    <row r="35" spans="1:1" ht="14.25" customHeight="1"/>
    <row r="36" spans="1:1" ht="14.25" customHeight="1">
      <c r="A36" t="s">
        <v>635</v>
      </c>
    </row>
    <row r="37" spans="1:1" ht="14.25" customHeight="1">
      <c r="A37" s="13" t="s">
        <v>636</v>
      </c>
    </row>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row r="47" spans="1:1" ht="14.25" customHeight="1"/>
    <row r="48" spans="1:1" ht="14.25" customHeight="1"/>
    <row r="49" spans="1:5" ht="14.25" customHeight="1"/>
    <row r="50" spans="1:5" ht="14.25" customHeight="1"/>
    <row r="51" spans="1:5" ht="14.25" customHeight="1"/>
    <row r="52" spans="1:5" ht="14.25" customHeight="1"/>
    <row r="53" spans="1:5" ht="14.25" customHeight="1">
      <c r="A53" s="13"/>
      <c r="E53" s="13"/>
    </row>
    <row r="54" spans="1:5" ht="14.25" customHeight="1"/>
    <row r="55" spans="1:5" ht="14.25" customHeight="1"/>
    <row r="56" spans="1:5" ht="14.25" customHeight="1"/>
    <row r="57" spans="1:5" ht="14.25" customHeight="1"/>
    <row r="58" spans="1:5" ht="14.25" customHeight="1"/>
    <row r="59" spans="1:5" ht="14.25" customHeight="1"/>
    <row r="60" spans="1:5" ht="14.25" customHeight="1"/>
    <row r="61" spans="1:5" ht="14.25" customHeight="1"/>
    <row r="62" spans="1:5" ht="14.25" customHeight="1"/>
    <row r="63" spans="1:5" ht="14.25" customHeight="1"/>
    <row r="64" spans="1: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sheetData>
  <sheetProtection algorithmName="SHA-512" hashValue="2YKCWk+F2mt0LXp+3Ro7olVtSfJ5n8HRs4TSFoMUsH1nSh1QufrrTnvNvpX6OlqH1YefDXq4G1mwoXlAp3eEDg==" saltValue="Jyjrs04TE+0toNXk5dnqLw==" spinCount="100000" sheet="1" formatCells="0" formatColumns="0" formatRows="0"/>
  <pageMargins left="0.70866141732283472" right="0.70866141732283472" top="1.1417322834645669" bottom="0.74803149606299213" header="0" footer="0"/>
  <pageSetup paperSize="9" scale="85" pageOrder="overThenDown"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C4DD4-4C66-445B-8849-F364410FDBF0}">
  <sheetPr codeName="Sheet17" filterMode="1">
    <tabColor theme="3"/>
    <pageSetUpPr fitToPage="1"/>
  </sheetPr>
  <dimension ref="A1:AA47"/>
  <sheetViews>
    <sheetView zoomScaleNormal="100" workbookViewId="0">
      <pane xSplit="1" ySplit="1" topLeftCell="C2" activePane="bottomRight" state="frozen"/>
      <selection pane="bottomRight" activeCell="E2" sqref="E2"/>
      <selection pane="bottomLeft" activeCell="D14" sqref="D14"/>
      <selection pane="topRight" activeCell="D14" sqref="D14"/>
    </sheetView>
  </sheetViews>
  <sheetFormatPr defaultRowHeight="14.45"/>
  <cols>
    <col min="1" max="1" width="88.28515625" customWidth="1"/>
    <col min="2" max="2" width="10.7109375" bestFit="1" customWidth="1"/>
    <col min="3" max="3" width="79" customWidth="1"/>
    <col min="4" max="4" width="82.5703125" bestFit="1" customWidth="1"/>
    <col min="5" max="11" width="10.85546875" bestFit="1" customWidth="1"/>
    <col min="12" max="13" width="11.7109375" bestFit="1" customWidth="1"/>
    <col min="14" max="27" width="11.7109375" hidden="1" customWidth="1"/>
    <col min="28" max="28" width="8.85546875" customWidth="1"/>
  </cols>
  <sheetData>
    <row r="1" spans="1:27">
      <c r="A1" s="69" t="s">
        <v>5</v>
      </c>
      <c r="B1" s="124" t="s">
        <v>637</v>
      </c>
      <c r="C1" s="68" t="str">
        <f>'A. Legal status'!C$1</f>
        <v>Patent 1</v>
      </c>
      <c r="D1" s="68" t="str">
        <f>'A. Legal status'!D$1</f>
        <v>Patent 2</v>
      </c>
      <c r="E1" s="68" t="str">
        <f>'A. Legal status'!E$1</f>
        <v>Patent 3</v>
      </c>
      <c r="F1" s="68" t="str">
        <f>'A. Legal status'!F$1</f>
        <v>Patent 4</v>
      </c>
      <c r="G1" s="68" t="str">
        <f>'A. Legal status'!G$1</f>
        <v>Patent 5</v>
      </c>
      <c r="H1" s="68" t="str">
        <f>'A. Legal status'!H$1</f>
        <v>Patent 6</v>
      </c>
      <c r="I1" s="68" t="str">
        <f>'A. Legal status'!I$1</f>
        <v>Patent 7</v>
      </c>
      <c r="J1" s="68" t="str">
        <f>'A. Legal status'!J$1</f>
        <v>Patent 8</v>
      </c>
      <c r="K1" s="68" t="str">
        <f>'A. Legal status'!K$1</f>
        <v>Patent 9</v>
      </c>
      <c r="L1" s="68" t="str">
        <f>'A. Legal status'!L$1</f>
        <v>Patent 10</v>
      </c>
      <c r="M1" s="68" t="str">
        <f>'A. Legal status'!M$1</f>
        <v>Patent 11</v>
      </c>
      <c r="N1" s="68" t="str">
        <f>'A. Legal status'!N$1</f>
        <v>Patent 12</v>
      </c>
      <c r="O1" s="68" t="str">
        <f>'A. Legal status'!O$1</f>
        <v>Patent 13</v>
      </c>
      <c r="P1" s="68" t="str">
        <f>'A. Legal status'!P$1</f>
        <v>Patent 14</v>
      </c>
      <c r="Q1" s="68" t="str">
        <f>'A. Legal status'!Q$1</f>
        <v>Patent 15</v>
      </c>
      <c r="R1" s="68" t="str">
        <f>'A. Legal status'!R$1</f>
        <v>Patent 16</v>
      </c>
      <c r="S1" s="68" t="str">
        <f>'A. Legal status'!S$1</f>
        <v>Patent 17</v>
      </c>
      <c r="T1" s="68" t="str">
        <f>'A. Legal status'!T$1</f>
        <v>Patent 18</v>
      </c>
      <c r="U1" s="68" t="str">
        <f>'A. Legal status'!U$1</f>
        <v>Patent 19</v>
      </c>
      <c r="V1" s="68" t="str">
        <f>'A. Legal status'!V$1</f>
        <v>Patent 20</v>
      </c>
      <c r="W1" s="68" t="str">
        <f>'A. Legal status'!W$1</f>
        <v>Patent 21</v>
      </c>
      <c r="X1" s="68" t="str">
        <f>'A. Legal status'!X$1</f>
        <v>Patent 22</v>
      </c>
      <c r="Y1" s="68" t="str">
        <f>'A. Legal status'!Y$1</f>
        <v>Patent 23</v>
      </c>
      <c r="Z1" s="68" t="str">
        <f>'A. Legal status'!Z$1</f>
        <v>Patent 24</v>
      </c>
      <c r="AA1" s="68" t="str">
        <f>'A. Legal status'!AA$1</f>
        <v>Patent 25</v>
      </c>
    </row>
    <row r="2" spans="1:27">
      <c r="A2" s="206" t="str">
        <f>'Adapted questions and answers'!$F2</f>
        <v>A1: What is the status of the patent?</v>
      </c>
      <c r="B2" s="207" t="str">
        <f>'Adapted questions and answers'!$P2</f>
        <v>yes</v>
      </c>
      <c r="C2" s="159" t="str">
        <f>IF($B2="no","",IF((OR(ISBLANK('A. Legal status'!C2),'A. Legal status'!C2="Select answer")),"",'A. Legal status'!C2))</f>
        <v>2 - Patent application filed</v>
      </c>
      <c r="D2" s="159" t="str">
        <f>IF($B2="no","",IF((OR(ISBLANK('A. Legal status'!D2),'A. Legal status'!D2="Select answer")),"",'A. Legal status'!D2))</f>
        <v>1 - Patent not yet applied for</v>
      </c>
      <c r="E2" s="159" t="str">
        <f>IF($B2="no","",IF((OR(ISBLANK('A. Legal status'!E2),'A. Legal status'!E2="Select answer")),"",'A. Legal status'!E2))</f>
        <v/>
      </c>
      <c r="F2" s="159" t="str">
        <f>IF($B2="no","",IF((OR(ISBLANK('A. Legal status'!F2),'A. Legal status'!F2="Select answer")),"",'A. Legal status'!F2))</f>
        <v/>
      </c>
      <c r="G2" s="159" t="str">
        <f>IF($B2="no","",IF((OR(ISBLANK('A. Legal status'!G2),'A. Legal status'!G2="Select answer")),"",'A. Legal status'!G2))</f>
        <v/>
      </c>
      <c r="H2" s="159" t="str">
        <f>IF($B2="no","",IF((OR(ISBLANK('A. Legal status'!H2),'A. Legal status'!H2="Select answer")),"",'A. Legal status'!H2))</f>
        <v/>
      </c>
      <c r="I2" s="159" t="str">
        <f>IF($B2="no","",IF((OR(ISBLANK('A. Legal status'!I2),'A. Legal status'!I2="Select answer")),"",'A. Legal status'!I2))</f>
        <v/>
      </c>
      <c r="J2" s="159" t="str">
        <f>IF($B2="no","",IF((OR(ISBLANK('A. Legal status'!J2),'A. Legal status'!J2="Select answer")),"",'A. Legal status'!J2))</f>
        <v/>
      </c>
      <c r="K2" s="159" t="str">
        <f>IF($B2="no","",IF((OR(ISBLANK('A. Legal status'!K2),'A. Legal status'!K2="Select answer")),"",'A. Legal status'!K2))</f>
        <v/>
      </c>
      <c r="L2" s="159" t="str">
        <f>IF($B2="no","",IF((OR(ISBLANK('A. Legal status'!L2),'A. Legal status'!L2="Select answer")),"",'A. Legal status'!L2))</f>
        <v/>
      </c>
      <c r="M2" s="159" t="str">
        <f>IF($B2="no","",IF((OR(ISBLANK('A. Legal status'!M2),'A. Legal status'!M2="Select answer")),"",'A. Legal status'!M2))</f>
        <v/>
      </c>
      <c r="N2" s="159" t="str">
        <f>IF($B2="no","",IF((OR(ISBLANK('A. Legal status'!N2),'A. Legal status'!N2="Select answer")),"",'A. Legal status'!N2))</f>
        <v/>
      </c>
      <c r="O2" s="159" t="str">
        <f>IF($B2="no","",IF((OR(ISBLANK('A. Legal status'!O2),'A. Legal status'!O2="Select answer")),"",'A. Legal status'!O2))</f>
        <v/>
      </c>
      <c r="P2" s="159" t="str">
        <f>IF($B2="no","",IF((OR(ISBLANK('A. Legal status'!P2),'A. Legal status'!P2="Select answer")),"",'A. Legal status'!P2))</f>
        <v/>
      </c>
      <c r="Q2" s="159" t="str">
        <f>IF($B2="no","",IF((OR(ISBLANK('A. Legal status'!Q2),'A. Legal status'!Q2="Select answer")),"",'A. Legal status'!Q2))</f>
        <v/>
      </c>
      <c r="R2" s="159" t="str">
        <f>IF($B2="no","",IF((OR(ISBLANK('A. Legal status'!R2),'A. Legal status'!R2="Select answer")),"",'A. Legal status'!R2))</f>
        <v/>
      </c>
      <c r="S2" s="159" t="str">
        <f>IF($B2="no","",IF((OR(ISBLANK('A. Legal status'!S2),'A. Legal status'!S2="Select answer")),"",'A. Legal status'!S2))</f>
        <v/>
      </c>
      <c r="T2" s="159" t="str">
        <f>IF($B2="no","",IF((OR(ISBLANK('A. Legal status'!T2),'A. Legal status'!T2="Select answer")),"",'A. Legal status'!T2))</f>
        <v/>
      </c>
      <c r="U2" s="159" t="str">
        <f>IF($B2="no","",IF((OR(ISBLANK('A. Legal status'!U2),'A. Legal status'!U2="Select answer")),"",'A. Legal status'!U2))</f>
        <v/>
      </c>
      <c r="V2" s="159" t="str">
        <f>IF($B2="no","",IF((OR(ISBLANK('A. Legal status'!V2),'A. Legal status'!V2="Select answer")),"",'A. Legal status'!V2))</f>
        <v/>
      </c>
      <c r="W2" s="159" t="str">
        <f>IF($B2="no","",IF((OR(ISBLANK('A. Legal status'!W2),'A. Legal status'!W2="Select answer")),"",'A. Legal status'!W2))</f>
        <v/>
      </c>
      <c r="X2" s="159" t="str">
        <f>IF($B2="no","",IF((OR(ISBLANK('A. Legal status'!X2),'A. Legal status'!X2="Select answer")),"",'A. Legal status'!X2))</f>
        <v/>
      </c>
      <c r="Y2" s="159" t="str">
        <f>IF($B2="no","",IF((OR(ISBLANK('A. Legal status'!Y2),'A. Legal status'!Y2="Select answer")),"",'A. Legal status'!Y2))</f>
        <v/>
      </c>
      <c r="Z2" s="159" t="str">
        <f>IF($B2="no","",IF((OR(ISBLANK('A. Legal status'!Z2),'A. Legal status'!Z2="Select answer")),"",'A. Legal status'!Z2))</f>
        <v/>
      </c>
      <c r="AA2" s="159" t="str">
        <f>IF($B2="no","",IF((OR(ISBLANK('A. Legal status'!AA2),'A. Legal status'!AA2="Select answer")),"",'A. Legal status'!AA2))</f>
        <v/>
      </c>
    </row>
    <row r="3" spans="1:27">
      <c r="A3" s="206" t="str">
        <f>'Adapted questions and answers'!$F3</f>
        <v>A2: What is the patent's legal position of strength?</v>
      </c>
      <c r="B3" s="207" t="str">
        <f>'Adapted questions and answers'!$P3</f>
        <v>yes</v>
      </c>
      <c r="C3" s="159" t="str">
        <f>IF($B3="no","",IF((OR(ISBLANK('A. Legal status'!C3),'A. Legal status'!C3="Select answer")),"",'A. Legal status'!C3))</f>
        <v>3 - National office novelty search or similar</v>
      </c>
      <c r="D3" s="159" t="str">
        <f>IF($B3="no","",IF((OR(ISBLANK('A. Legal status'!D3),'A. Legal status'!D3="Select answer")),"",'A. Legal status'!D3))</f>
        <v>2 - Quick and dirty' search (simple database search) performed</v>
      </c>
      <c r="E3" s="159" t="str">
        <f>IF($B3="no","",IF((OR(ISBLANK('A. Legal status'!E3),'A. Legal status'!E3="Select answer")),"",'A. Legal status'!E3))</f>
        <v/>
      </c>
      <c r="F3" s="159" t="str">
        <f>IF($B3="no","",IF((OR(ISBLANK('A. Legal status'!F3),'A. Legal status'!F3="Select answer")),"",'A. Legal status'!F3))</f>
        <v/>
      </c>
      <c r="G3" s="159" t="str">
        <f>IF($B3="no","",IF((OR(ISBLANK('A. Legal status'!G3),'A. Legal status'!G3="Select answer")),"",'A. Legal status'!G3))</f>
        <v/>
      </c>
      <c r="H3" s="159" t="str">
        <f>IF($B3="no","",IF((OR(ISBLANK('A. Legal status'!H3),'A. Legal status'!H3="Select answer")),"",'A. Legal status'!H3))</f>
        <v/>
      </c>
      <c r="I3" s="159" t="str">
        <f>IF($B3="no","",IF((OR(ISBLANK('A. Legal status'!I3),'A. Legal status'!I3="Select answer")),"",'A. Legal status'!I3))</f>
        <v/>
      </c>
      <c r="J3" s="159" t="str">
        <f>IF($B3="no","",IF((OR(ISBLANK('A. Legal status'!J3),'A. Legal status'!J3="Select answer")),"",'A. Legal status'!J3))</f>
        <v/>
      </c>
      <c r="K3" s="159" t="str">
        <f>IF($B3="no","",IF((OR(ISBLANK('A. Legal status'!K3),'A. Legal status'!K3="Select answer")),"",'A. Legal status'!K3))</f>
        <v/>
      </c>
      <c r="L3" s="159" t="str">
        <f>IF($B3="no","",IF((OR(ISBLANK('A. Legal status'!L3),'A. Legal status'!L3="Select answer")),"",'A. Legal status'!L3))</f>
        <v/>
      </c>
      <c r="M3" s="159" t="str">
        <f>IF($B3="no","",IF((OR(ISBLANK('A. Legal status'!M3),'A. Legal status'!M3="Select answer")),"",'A. Legal status'!M3))</f>
        <v/>
      </c>
      <c r="N3" s="159" t="str">
        <f>IF($B3="no","",IF((OR(ISBLANK('A. Legal status'!N3),'A. Legal status'!N3="Select answer")),"",'A. Legal status'!N3))</f>
        <v/>
      </c>
      <c r="O3" s="159" t="str">
        <f>IF($B3="no","",IF((OR(ISBLANK('A. Legal status'!O3),'A. Legal status'!O3="Select answer")),"",'A. Legal status'!O3))</f>
        <v/>
      </c>
      <c r="P3" s="159" t="str">
        <f>IF($B3="no","",IF((OR(ISBLANK('A. Legal status'!P3),'A. Legal status'!P3="Select answer")),"",'A. Legal status'!P3))</f>
        <v/>
      </c>
      <c r="Q3" s="159" t="str">
        <f>IF($B3="no","",IF((OR(ISBLANK('A. Legal status'!Q3),'A. Legal status'!Q3="Select answer")),"",'A. Legal status'!Q3))</f>
        <v/>
      </c>
      <c r="R3" s="159" t="str">
        <f>IF($B3="no","",IF((OR(ISBLANK('A. Legal status'!R3),'A. Legal status'!R3="Select answer")),"",'A. Legal status'!R3))</f>
        <v/>
      </c>
      <c r="S3" s="159" t="str">
        <f>IF($B3="no","",IF((OR(ISBLANK('A. Legal status'!S3),'A. Legal status'!S3="Select answer")),"",'A. Legal status'!S3))</f>
        <v/>
      </c>
      <c r="T3" s="159" t="str">
        <f>IF($B3="no","",IF((OR(ISBLANK('A. Legal status'!T3),'A. Legal status'!T3="Select answer")),"",'A. Legal status'!T3))</f>
        <v/>
      </c>
      <c r="U3" s="159" t="str">
        <f>IF($B3="no","",IF((OR(ISBLANK('A. Legal status'!U3),'A. Legal status'!U3="Select answer")),"",'A. Legal status'!U3))</f>
        <v/>
      </c>
      <c r="V3" s="159" t="str">
        <f>IF($B3="no","",IF((OR(ISBLANK('A. Legal status'!V3),'A. Legal status'!V3="Select answer")),"",'A. Legal status'!V3))</f>
        <v/>
      </c>
      <c r="W3" s="159" t="str">
        <f>IF($B3="no","",IF((OR(ISBLANK('A. Legal status'!W3),'A. Legal status'!W3="Select answer")),"",'A. Legal status'!W3))</f>
        <v/>
      </c>
      <c r="X3" s="159" t="str">
        <f>IF($B3="no","",IF((OR(ISBLANK('A. Legal status'!X3),'A. Legal status'!X3="Select answer")),"",'A. Legal status'!X3))</f>
        <v/>
      </c>
      <c r="Y3" s="159" t="str">
        <f>IF($B3="no","",IF((OR(ISBLANK('A. Legal status'!Y3),'A. Legal status'!Y3="Select answer")),"",'A. Legal status'!Y3))</f>
        <v/>
      </c>
      <c r="Z3" s="159" t="str">
        <f>IF($B3="no","",IF((OR(ISBLANK('A. Legal status'!Z3),'A. Legal status'!Z3="Select answer")),"",'A. Legal status'!Z3))</f>
        <v/>
      </c>
      <c r="AA3" s="159" t="str">
        <f>IF($B3="no","",IF((OR(ISBLANK('A. Legal status'!AA3),'A. Legal status'!AA3="Select answer")),"",'A. Legal status'!AA3))</f>
        <v/>
      </c>
    </row>
    <row r="4" spans="1:27">
      <c r="A4" s="206" t="str">
        <f>'Adapted questions and answers'!$F4</f>
        <v>A3: For how long is the patent still valid?</v>
      </c>
      <c r="B4" s="207" t="str">
        <f>'Adapted questions and answers'!$P4</f>
        <v>yes</v>
      </c>
      <c r="C4" s="159" t="str">
        <f>IF($B4="no","",IF((OR(ISBLANK('A. Legal status'!C4),'A. Legal status'!C4="Select answer")),"",'A. Legal status'!C4))</f>
        <v>5 - Patent has more than a 12-year term remaining</v>
      </c>
      <c r="D4" s="159" t="str">
        <f>IF($B4="no","",IF((OR(ISBLANK('A. Legal status'!D4),'A. Legal status'!D4="Select answer")),"",'A. Legal status'!D4))</f>
        <v>2 - Patent has 2-4 year term remaining</v>
      </c>
      <c r="E4" s="159" t="str">
        <f>IF($B4="no","",IF((OR(ISBLANK('A. Legal status'!E4),'A. Legal status'!E4="Select answer")),"",'A. Legal status'!E4))</f>
        <v/>
      </c>
      <c r="F4" s="159" t="str">
        <f>IF($B4="no","",IF((OR(ISBLANK('A. Legal status'!F4),'A. Legal status'!F4="Select answer")),"",'A. Legal status'!F4))</f>
        <v/>
      </c>
      <c r="G4" s="159" t="str">
        <f>IF($B4="no","",IF((OR(ISBLANK('A. Legal status'!G4),'A. Legal status'!G4="Select answer")),"",'A. Legal status'!G4))</f>
        <v/>
      </c>
      <c r="H4" s="159" t="str">
        <f>IF($B4="no","",IF((OR(ISBLANK('A. Legal status'!H4),'A. Legal status'!H4="Select answer")),"",'A. Legal status'!H4))</f>
        <v/>
      </c>
      <c r="I4" s="159" t="str">
        <f>IF($B4="no","",IF((OR(ISBLANK('A. Legal status'!I4),'A. Legal status'!I4="Select answer")),"",'A. Legal status'!I4))</f>
        <v/>
      </c>
      <c r="J4" s="159" t="str">
        <f>IF($B4="no","",IF((OR(ISBLANK('A. Legal status'!J4),'A. Legal status'!J4="Select answer")),"",'A. Legal status'!J4))</f>
        <v/>
      </c>
      <c r="K4" s="159" t="str">
        <f>IF($B4="no","",IF((OR(ISBLANK('A. Legal status'!K4),'A. Legal status'!K4="Select answer")),"",'A. Legal status'!K4))</f>
        <v/>
      </c>
      <c r="L4" s="159" t="str">
        <f>IF($B4="no","",IF((OR(ISBLANK('A. Legal status'!L4),'A. Legal status'!L4="Select answer")),"",'A. Legal status'!L4))</f>
        <v/>
      </c>
      <c r="M4" s="159" t="str">
        <f>IF($B4="no","",IF((OR(ISBLANK('A. Legal status'!M4),'A. Legal status'!M4="Select answer")),"",'A. Legal status'!M4))</f>
        <v/>
      </c>
      <c r="N4" s="159" t="str">
        <f>IF($B4="no","",IF((OR(ISBLANK('A. Legal status'!N4),'A. Legal status'!N4="Select answer")),"",'A. Legal status'!N4))</f>
        <v/>
      </c>
      <c r="O4" s="159" t="str">
        <f>IF($B4="no","",IF((OR(ISBLANK('A. Legal status'!O4),'A. Legal status'!O4="Select answer")),"",'A. Legal status'!O4))</f>
        <v/>
      </c>
      <c r="P4" s="159" t="str">
        <f>IF($B4="no","",IF((OR(ISBLANK('A. Legal status'!P4),'A. Legal status'!P4="Select answer")),"",'A. Legal status'!P4))</f>
        <v/>
      </c>
      <c r="Q4" s="159" t="str">
        <f>IF($B4="no","",IF((OR(ISBLANK('A. Legal status'!Q4),'A. Legal status'!Q4="Select answer")),"",'A. Legal status'!Q4))</f>
        <v/>
      </c>
      <c r="R4" s="159" t="str">
        <f>IF($B4="no","",IF((OR(ISBLANK('A. Legal status'!R4),'A. Legal status'!R4="Select answer")),"",'A. Legal status'!R4))</f>
        <v/>
      </c>
      <c r="S4" s="159" t="str">
        <f>IF($B4="no","",IF((OR(ISBLANK('A. Legal status'!S4),'A. Legal status'!S4="Select answer")),"",'A. Legal status'!S4))</f>
        <v/>
      </c>
      <c r="T4" s="159" t="str">
        <f>IF($B4="no","",IF((OR(ISBLANK('A. Legal status'!T4),'A. Legal status'!T4="Select answer")),"",'A. Legal status'!T4))</f>
        <v/>
      </c>
      <c r="U4" s="159" t="str">
        <f>IF($B4="no","",IF((OR(ISBLANK('A. Legal status'!U4),'A. Legal status'!U4="Select answer")),"",'A. Legal status'!U4))</f>
        <v/>
      </c>
      <c r="V4" s="159" t="str">
        <f>IF($B4="no","",IF((OR(ISBLANK('A. Legal status'!V4),'A. Legal status'!V4="Select answer")),"",'A. Legal status'!V4))</f>
        <v/>
      </c>
      <c r="W4" s="159" t="str">
        <f>IF($B4="no","",IF((OR(ISBLANK('A. Legal status'!W4),'A. Legal status'!W4="Select answer")),"",'A. Legal status'!W4))</f>
        <v/>
      </c>
      <c r="X4" s="159" t="str">
        <f>IF($B4="no","",IF((OR(ISBLANK('A. Legal status'!X4),'A. Legal status'!X4="Select answer")),"",'A. Legal status'!X4))</f>
        <v/>
      </c>
      <c r="Y4" s="159" t="str">
        <f>IF($B4="no","",IF((OR(ISBLANK('A. Legal status'!Y4),'A. Legal status'!Y4="Select answer")),"",'A. Legal status'!Y4))</f>
        <v/>
      </c>
      <c r="Z4" s="159" t="str">
        <f>IF($B4="no","",IF((OR(ISBLANK('A. Legal status'!Z4),'A. Legal status'!Z4="Select answer")),"",'A. Legal status'!Z4))</f>
        <v/>
      </c>
      <c r="AA4" s="159" t="str">
        <f>IF($B4="no","",IF((OR(ISBLANK('A. Legal status'!AA4),'A. Legal status'!AA4="Select answer")),"",'A. Legal status'!AA4))</f>
        <v/>
      </c>
    </row>
    <row r="5" spans="1:27" hidden="1">
      <c r="A5" s="206" t="str">
        <f>'Adapted questions and answers'!$F5</f>
        <v>A4: How broad and comprehensive are the patent claims?</v>
      </c>
      <c r="B5" s="207" t="str">
        <f>'Adapted questions and answers'!$P5</f>
        <v>no</v>
      </c>
      <c r="C5" s="159" t="str">
        <f>IF($B5="no","",IF((OR(ISBLANK('A. Legal status'!C5),'A. Legal status'!C5="Select answer")),"",'A. Legal status'!C5))</f>
        <v/>
      </c>
      <c r="D5" s="159" t="str">
        <f>IF($B5="no","",IF((OR(ISBLANK('A. Legal status'!D5),'A. Legal status'!D5="Select answer")),"",'A. Legal status'!D5))</f>
        <v/>
      </c>
      <c r="E5" s="159" t="str">
        <f>IF($B5="no","",IF((OR(ISBLANK('A. Legal status'!E5),'A. Legal status'!E5="Select answer")),"",'A. Legal status'!E5))</f>
        <v/>
      </c>
      <c r="F5" s="159" t="str">
        <f>IF($B5="no","",IF((OR(ISBLANK('A. Legal status'!F5),'A. Legal status'!F5="Select answer")),"",'A. Legal status'!F5))</f>
        <v/>
      </c>
      <c r="G5" s="159" t="str">
        <f>IF($B5="no","",IF((OR(ISBLANK('A. Legal status'!G5),'A. Legal status'!G5="Select answer")),"",'A. Legal status'!G5))</f>
        <v/>
      </c>
      <c r="H5" s="159" t="str">
        <f>IF($B5="no","",IF((OR(ISBLANK('A. Legal status'!H5),'A. Legal status'!H5="Select answer")),"",'A. Legal status'!H5))</f>
        <v/>
      </c>
      <c r="I5" s="159" t="str">
        <f>IF($B5="no","",IF((OR(ISBLANK('A. Legal status'!I5),'A. Legal status'!I5="Select answer")),"",'A. Legal status'!I5))</f>
        <v/>
      </c>
      <c r="J5" s="159" t="str">
        <f>IF($B5="no","",IF((OR(ISBLANK('A. Legal status'!J5),'A. Legal status'!J5="Select answer")),"",'A. Legal status'!J5))</f>
        <v/>
      </c>
      <c r="K5" s="159" t="str">
        <f>IF($B5="no","",IF((OR(ISBLANK('A. Legal status'!K5),'A. Legal status'!K5="Select answer")),"",'A. Legal status'!K5))</f>
        <v/>
      </c>
      <c r="L5" s="159" t="str">
        <f>IF($B5="no","",IF((OR(ISBLANK('A. Legal status'!L5),'A. Legal status'!L5="Select answer")),"",'A. Legal status'!L5))</f>
        <v/>
      </c>
      <c r="M5" s="159" t="str">
        <f>IF($B5="no","",IF((OR(ISBLANK('A. Legal status'!M5),'A. Legal status'!M5="Select answer")),"",'A. Legal status'!M5))</f>
        <v/>
      </c>
      <c r="N5" s="159" t="str">
        <f>IF($B5="no","",IF((OR(ISBLANK('A. Legal status'!N5),'A. Legal status'!N5="Select answer")),"",'A. Legal status'!N5))</f>
        <v/>
      </c>
      <c r="O5" s="159" t="str">
        <f>IF($B5="no","",IF((OR(ISBLANK('A. Legal status'!O5),'A. Legal status'!O5="Select answer")),"",'A. Legal status'!O5))</f>
        <v/>
      </c>
      <c r="P5" s="159" t="str">
        <f>IF($B5="no","",IF((OR(ISBLANK('A. Legal status'!P5),'A. Legal status'!P5="Select answer")),"",'A. Legal status'!P5))</f>
        <v/>
      </c>
      <c r="Q5" s="159" t="str">
        <f>IF($B5="no","",IF((OR(ISBLANK('A. Legal status'!Q5),'A. Legal status'!Q5="Select answer")),"",'A. Legal status'!Q5))</f>
        <v/>
      </c>
      <c r="R5" s="159" t="str">
        <f>IF($B5="no","",IF((OR(ISBLANK('A. Legal status'!R5),'A. Legal status'!R5="Select answer")),"",'A. Legal status'!R5))</f>
        <v/>
      </c>
      <c r="S5" s="159" t="str">
        <f>IF($B5="no","",IF((OR(ISBLANK('A. Legal status'!S5),'A. Legal status'!S5="Select answer")),"",'A. Legal status'!S5))</f>
        <v/>
      </c>
      <c r="T5" s="159" t="str">
        <f>IF($B5="no","",IF((OR(ISBLANK('A. Legal status'!T5),'A. Legal status'!T5="Select answer")),"",'A. Legal status'!T5))</f>
        <v/>
      </c>
      <c r="U5" s="159" t="str">
        <f>IF($B5="no","",IF((OR(ISBLANK('A. Legal status'!U5),'A. Legal status'!U5="Select answer")),"",'A. Legal status'!U5))</f>
        <v/>
      </c>
      <c r="V5" s="159" t="str">
        <f>IF($B5="no","",IF((OR(ISBLANK('A. Legal status'!V5),'A. Legal status'!V5="Select answer")),"",'A. Legal status'!V5))</f>
        <v/>
      </c>
      <c r="W5" s="159" t="str">
        <f>IF($B5="no","",IF((OR(ISBLANK('A. Legal status'!W5),'A. Legal status'!W5="Select answer")),"",'A. Legal status'!W5))</f>
        <v/>
      </c>
      <c r="X5" s="159" t="str">
        <f>IF($B5="no","",IF((OR(ISBLANK('A. Legal status'!X5),'A. Legal status'!X5="Select answer")),"",'A. Legal status'!X5))</f>
        <v/>
      </c>
      <c r="Y5" s="159" t="str">
        <f>IF($B5="no","",IF((OR(ISBLANK('A. Legal status'!Y5),'A. Legal status'!Y5="Select answer")),"",'A. Legal status'!Y5))</f>
        <v/>
      </c>
      <c r="Z5" s="159" t="str">
        <f>IF($B5="no","",IF((OR(ISBLANK('A. Legal status'!Z5),'A. Legal status'!Z5="Select answer")),"",'A. Legal status'!Z5))</f>
        <v/>
      </c>
      <c r="AA5" s="159" t="str">
        <f>IF($B5="no","",IF((OR(ISBLANK('A. Legal status'!AA5),'A. Legal status'!AA5="Select answer")),"",'A. Legal status'!AA5))</f>
        <v/>
      </c>
    </row>
    <row r="6" spans="1:27">
      <c r="A6" s="206" t="str">
        <f>'Adapted questions and answers'!$F6</f>
        <v>A5: Does the patent's geographical coverage include the relevant markets?</v>
      </c>
      <c r="B6" s="207" t="str">
        <f>'Adapted questions and answers'!$P6</f>
        <v>yes</v>
      </c>
      <c r="C6" s="159" t="str">
        <f>IF($B6="no","",IF((OR(ISBLANK('A. Legal status'!C6),'A. Legal status'!C6="Select answer")),"",'A. Legal status'!C6))</f>
        <v>5 - Patent protection in all existing and potentially relevant market area countries</v>
      </c>
      <c r="D6" s="159" t="str">
        <f>IF($B6="no","",IF((OR(ISBLANK('A. Legal status'!D6),'A. Legal status'!D6="Select answer")),"",'A. Legal status'!D6))</f>
        <v>1 - Patent protection in a single national market only</v>
      </c>
      <c r="E6" s="159" t="str">
        <f>IF($B6="no","",IF((OR(ISBLANK('A. Legal status'!E6),'A. Legal status'!E6="Select answer")),"",'A. Legal status'!E6))</f>
        <v/>
      </c>
      <c r="F6" s="159" t="str">
        <f>IF($B6="no","",IF((OR(ISBLANK('A. Legal status'!F6),'A. Legal status'!F6="Select answer")),"",'A. Legal status'!F6))</f>
        <v/>
      </c>
      <c r="G6" s="159" t="str">
        <f>IF($B6="no","",IF((OR(ISBLANK('A. Legal status'!G6),'A. Legal status'!G6="Select answer")),"",'A. Legal status'!G6))</f>
        <v/>
      </c>
      <c r="H6" s="159" t="str">
        <f>IF($B6="no","",IF((OR(ISBLANK('A. Legal status'!H6),'A. Legal status'!H6="Select answer")),"",'A. Legal status'!H6))</f>
        <v/>
      </c>
      <c r="I6" s="159" t="str">
        <f>IF($B6="no","",IF((OR(ISBLANK('A. Legal status'!I6),'A. Legal status'!I6="Select answer")),"",'A. Legal status'!I6))</f>
        <v/>
      </c>
      <c r="J6" s="159" t="str">
        <f>IF($B6="no","",IF((OR(ISBLANK('A. Legal status'!J6),'A. Legal status'!J6="Select answer")),"",'A. Legal status'!J6))</f>
        <v/>
      </c>
      <c r="K6" s="159" t="str">
        <f>IF($B6="no","",IF((OR(ISBLANK('A. Legal status'!K6),'A. Legal status'!K6="Select answer")),"",'A. Legal status'!K6))</f>
        <v/>
      </c>
      <c r="L6" s="159" t="str">
        <f>IF($B6="no","",IF((OR(ISBLANK('A. Legal status'!L6),'A. Legal status'!L6="Select answer")),"",'A. Legal status'!L6))</f>
        <v/>
      </c>
      <c r="M6" s="159" t="str">
        <f>IF($B6="no","",IF((OR(ISBLANK('A. Legal status'!M6),'A. Legal status'!M6="Select answer")),"",'A. Legal status'!M6))</f>
        <v/>
      </c>
      <c r="N6" s="159" t="str">
        <f>IF($B6="no","",IF((OR(ISBLANK('A. Legal status'!N6),'A. Legal status'!N6="Select answer")),"",'A. Legal status'!N6))</f>
        <v/>
      </c>
      <c r="O6" s="159" t="str">
        <f>IF($B6="no","",IF((OR(ISBLANK('A. Legal status'!O6),'A. Legal status'!O6="Select answer")),"",'A. Legal status'!O6))</f>
        <v/>
      </c>
      <c r="P6" s="159" t="str">
        <f>IF($B6="no","",IF((OR(ISBLANK('A. Legal status'!P6),'A. Legal status'!P6="Select answer")),"",'A. Legal status'!P6))</f>
        <v/>
      </c>
      <c r="Q6" s="159" t="str">
        <f>IF($B6="no","",IF((OR(ISBLANK('A. Legal status'!Q6),'A. Legal status'!Q6="Select answer")),"",'A. Legal status'!Q6))</f>
        <v/>
      </c>
      <c r="R6" s="159" t="str">
        <f>IF($B6="no","",IF((OR(ISBLANK('A. Legal status'!R6),'A. Legal status'!R6="Select answer")),"",'A. Legal status'!R6))</f>
        <v/>
      </c>
      <c r="S6" s="159" t="str">
        <f>IF($B6="no","",IF((OR(ISBLANK('A. Legal status'!S6),'A. Legal status'!S6="Select answer")),"",'A. Legal status'!S6))</f>
        <v/>
      </c>
      <c r="T6" s="159" t="str">
        <f>IF($B6="no","",IF((OR(ISBLANK('A. Legal status'!T6),'A. Legal status'!T6="Select answer")),"",'A. Legal status'!T6))</f>
        <v/>
      </c>
      <c r="U6" s="159" t="str">
        <f>IF($B6="no","",IF((OR(ISBLANK('A. Legal status'!U6),'A. Legal status'!U6="Select answer")),"",'A. Legal status'!U6))</f>
        <v/>
      </c>
      <c r="V6" s="159" t="str">
        <f>IF($B6="no","",IF((OR(ISBLANK('A. Legal status'!V6),'A. Legal status'!V6="Select answer")),"",'A. Legal status'!V6))</f>
        <v/>
      </c>
      <c r="W6" s="159" t="str">
        <f>IF($B6="no","",IF((OR(ISBLANK('A. Legal status'!W6),'A. Legal status'!W6="Select answer")),"",'A. Legal status'!W6))</f>
        <v/>
      </c>
      <c r="X6" s="159" t="str">
        <f>IF($B6="no","",IF((OR(ISBLANK('A. Legal status'!X6),'A. Legal status'!X6="Select answer")),"",'A. Legal status'!X6))</f>
        <v/>
      </c>
      <c r="Y6" s="159" t="str">
        <f>IF($B6="no","",IF((OR(ISBLANK('A. Legal status'!Y6),'A. Legal status'!Y6="Select answer")),"",'A. Legal status'!Y6))</f>
        <v/>
      </c>
      <c r="Z6" s="159" t="str">
        <f>IF($B6="no","",IF((OR(ISBLANK('A. Legal status'!Z6),'A. Legal status'!Z6="Select answer")),"",'A. Legal status'!Z6))</f>
        <v/>
      </c>
      <c r="AA6" s="159" t="str">
        <f>IF($B6="no","",IF((OR(ISBLANK('A. Legal status'!AA6),'A. Legal status'!AA6="Select answer")),"",'A. Legal status'!AA6))</f>
        <v/>
      </c>
    </row>
    <row r="7" spans="1:27">
      <c r="A7" s="206" t="str">
        <f>'Adapted questions and answers'!$F7</f>
        <v>A6: Are patents monitored to identify infringements?</v>
      </c>
      <c r="B7" s="207" t="str">
        <f>'Adapted questions and answers'!$P7</f>
        <v>yes</v>
      </c>
      <c r="C7" s="159" t="str">
        <f>IF($B7="no","",IF((OR(ISBLANK('A. Legal status'!C7),'A. Legal status'!C7="Select answer")),"",'A. Legal status'!C7))</f>
        <v>1 - No monitoring against infringement</v>
      </c>
      <c r="D7" s="159" t="str">
        <f>IF($B7="no","",IF((OR(ISBLANK('A. Legal status'!D7),'A. Legal status'!D7="Select answer")),"",'A. Legal status'!D7))</f>
        <v>4 - Systematic monitoring of markets</v>
      </c>
      <c r="E7" s="159" t="str">
        <f>IF($B7="no","",IF((OR(ISBLANK('A. Legal status'!E7),'A. Legal status'!E7="Select answer")),"",'A. Legal status'!E7))</f>
        <v/>
      </c>
      <c r="F7" s="159" t="str">
        <f>IF($B7="no","",IF((OR(ISBLANK('A. Legal status'!F7),'A. Legal status'!F7="Select answer")),"",'A. Legal status'!F7))</f>
        <v/>
      </c>
      <c r="G7" s="159" t="str">
        <f>IF($B7="no","",IF((OR(ISBLANK('A. Legal status'!G7),'A. Legal status'!G7="Select answer")),"",'A. Legal status'!G7))</f>
        <v/>
      </c>
      <c r="H7" s="159" t="str">
        <f>IF($B7="no","",IF((OR(ISBLANK('A. Legal status'!H7),'A. Legal status'!H7="Select answer")),"",'A. Legal status'!H7))</f>
        <v/>
      </c>
      <c r="I7" s="159" t="str">
        <f>IF($B7="no","",IF((OR(ISBLANK('A. Legal status'!I7),'A. Legal status'!I7="Select answer")),"",'A. Legal status'!I7))</f>
        <v/>
      </c>
      <c r="J7" s="159" t="str">
        <f>IF($B7="no","",IF((OR(ISBLANK('A. Legal status'!J7),'A. Legal status'!J7="Select answer")),"",'A. Legal status'!J7))</f>
        <v/>
      </c>
      <c r="K7" s="159" t="str">
        <f>IF($B7="no","",IF((OR(ISBLANK('A. Legal status'!K7),'A. Legal status'!K7="Select answer")),"",'A. Legal status'!K7))</f>
        <v/>
      </c>
      <c r="L7" s="159" t="str">
        <f>IF($B7="no","",IF((OR(ISBLANK('A. Legal status'!L7),'A. Legal status'!L7="Select answer")),"",'A. Legal status'!L7))</f>
        <v/>
      </c>
      <c r="M7" s="159" t="str">
        <f>IF($B7="no","",IF((OR(ISBLANK('A. Legal status'!M7),'A. Legal status'!M7="Select answer")),"",'A. Legal status'!M7))</f>
        <v/>
      </c>
      <c r="N7" s="159" t="str">
        <f>IF($B7="no","",IF((OR(ISBLANK('A. Legal status'!N7),'A. Legal status'!N7="Select answer")),"",'A. Legal status'!N7))</f>
        <v/>
      </c>
      <c r="O7" s="159" t="str">
        <f>IF($B7="no","",IF((OR(ISBLANK('A. Legal status'!O7),'A. Legal status'!O7="Select answer")),"",'A. Legal status'!O7))</f>
        <v/>
      </c>
      <c r="P7" s="159" t="str">
        <f>IF($B7="no","",IF((OR(ISBLANK('A. Legal status'!P7),'A. Legal status'!P7="Select answer")),"",'A. Legal status'!P7))</f>
        <v/>
      </c>
      <c r="Q7" s="159" t="str">
        <f>IF($B7="no","",IF((OR(ISBLANK('A. Legal status'!Q7),'A. Legal status'!Q7="Select answer")),"",'A. Legal status'!Q7))</f>
        <v/>
      </c>
      <c r="R7" s="159" t="str">
        <f>IF($B7="no","",IF((OR(ISBLANK('A. Legal status'!R7),'A. Legal status'!R7="Select answer")),"",'A. Legal status'!R7))</f>
        <v/>
      </c>
      <c r="S7" s="159" t="str">
        <f>IF($B7="no","",IF((OR(ISBLANK('A. Legal status'!S7),'A. Legal status'!S7="Select answer")),"",'A. Legal status'!S7))</f>
        <v/>
      </c>
      <c r="T7" s="159" t="str">
        <f>IF($B7="no","",IF((OR(ISBLANK('A. Legal status'!T7),'A. Legal status'!T7="Select answer")),"",'A. Legal status'!T7))</f>
        <v/>
      </c>
      <c r="U7" s="159" t="str">
        <f>IF($B7="no","",IF((OR(ISBLANK('A. Legal status'!U7),'A. Legal status'!U7="Select answer")),"",'A. Legal status'!U7))</f>
        <v/>
      </c>
      <c r="V7" s="159" t="str">
        <f>IF($B7="no","",IF((OR(ISBLANK('A. Legal status'!V7),'A. Legal status'!V7="Select answer")),"",'A. Legal status'!V7))</f>
        <v/>
      </c>
      <c r="W7" s="159" t="str">
        <f>IF($B7="no","",IF((OR(ISBLANK('A. Legal status'!W7),'A. Legal status'!W7="Select answer")),"",'A. Legal status'!W7))</f>
        <v/>
      </c>
      <c r="X7" s="159" t="str">
        <f>IF($B7="no","",IF((OR(ISBLANK('A. Legal status'!X7),'A. Legal status'!X7="Select answer")),"",'A. Legal status'!X7))</f>
        <v/>
      </c>
      <c r="Y7" s="159" t="str">
        <f>IF($B7="no","",IF((OR(ISBLANK('A. Legal status'!Y7),'A. Legal status'!Y7="Select answer")),"",'A. Legal status'!Y7))</f>
        <v/>
      </c>
      <c r="Z7" s="159" t="str">
        <f>IF($B7="no","",IF((OR(ISBLANK('A. Legal status'!Z7),'A. Legal status'!Z7="Select answer")),"",'A. Legal status'!Z7))</f>
        <v/>
      </c>
      <c r="AA7" s="159" t="str">
        <f>IF($B7="no","",IF((OR(ISBLANK('A. Legal status'!AA7),'A. Legal status'!AA7="Select answer")),"",'A. Legal status'!AA7))</f>
        <v/>
      </c>
    </row>
    <row r="8" spans="1:27">
      <c r="A8" s="206" t="str">
        <f>'Adapted questions and answers'!$F8</f>
        <v>A7: Are disputes and legal proceedings customary in the operative markets?</v>
      </c>
      <c r="B8" s="207" t="str">
        <f>'Adapted questions and answers'!$P8</f>
        <v>yes</v>
      </c>
      <c r="C8" s="160" t="str">
        <f>IF($B8="no","",IF((OR(ISBLANK('A. Legal status'!C8),'A. Legal status'!C8="Select answer")),"",'A. Legal status'!C8))</f>
        <v>1 - Legal proceedings are very customary</v>
      </c>
      <c r="D8" s="160" t="str">
        <f>IF($B8="no","",IF((OR(ISBLANK('A. Legal status'!D8),'A. Legal status'!D8="Select answer")),"",'A. Legal status'!D8))</f>
        <v>3 - Disputes are customary</v>
      </c>
      <c r="E8" s="160" t="str">
        <f>IF($B8="no","",IF((OR(ISBLANK('A. Legal status'!E8),'A. Legal status'!E8="Select answer")),"",'A. Legal status'!E8))</f>
        <v/>
      </c>
      <c r="F8" s="160" t="str">
        <f>IF($B8="no","",IF((OR(ISBLANK('A. Legal status'!F8),'A. Legal status'!F8="Select answer")),"",'A. Legal status'!F8))</f>
        <v/>
      </c>
      <c r="G8" s="160" t="str">
        <f>IF($B8="no","",IF((OR(ISBLANK('A. Legal status'!G8),'A. Legal status'!G8="Select answer")),"",'A. Legal status'!G8))</f>
        <v/>
      </c>
      <c r="H8" s="160" t="str">
        <f>IF($B8="no","",IF((OR(ISBLANK('A. Legal status'!H8),'A. Legal status'!H8="Select answer")),"",'A. Legal status'!H8))</f>
        <v/>
      </c>
      <c r="I8" s="160" t="str">
        <f>IF($B8="no","",IF((OR(ISBLANK('A. Legal status'!I8),'A. Legal status'!I8="Select answer")),"",'A. Legal status'!I8))</f>
        <v/>
      </c>
      <c r="J8" s="160" t="str">
        <f>IF($B8="no","",IF((OR(ISBLANK('A. Legal status'!J8),'A. Legal status'!J8="Select answer")),"",'A. Legal status'!J8))</f>
        <v/>
      </c>
      <c r="K8" s="160" t="str">
        <f>IF($B8="no","",IF((OR(ISBLANK('A. Legal status'!K8),'A. Legal status'!K8="Select answer")),"",'A. Legal status'!K8))</f>
        <v/>
      </c>
      <c r="L8" s="160" t="str">
        <f>IF($B8="no","",IF((OR(ISBLANK('A. Legal status'!L8),'A. Legal status'!L8="Select answer")),"",'A. Legal status'!L8))</f>
        <v/>
      </c>
      <c r="M8" s="160" t="str">
        <f>IF($B8="no","",IF((OR(ISBLANK('A. Legal status'!M8),'A. Legal status'!M8="Select answer")),"",'A. Legal status'!M8))</f>
        <v/>
      </c>
      <c r="N8" s="160" t="str">
        <f>IF($B8="no","",IF((OR(ISBLANK('A. Legal status'!N8),'A. Legal status'!N8="Select answer")),"",'A. Legal status'!N8))</f>
        <v/>
      </c>
      <c r="O8" s="160" t="str">
        <f>IF($B8="no","",IF((OR(ISBLANK('A. Legal status'!O8),'A. Legal status'!O8="Select answer")),"",'A. Legal status'!O8))</f>
        <v/>
      </c>
      <c r="P8" s="160" t="str">
        <f>IF($B8="no","",IF((OR(ISBLANK('A. Legal status'!P8),'A. Legal status'!P8="Select answer")),"",'A. Legal status'!P8))</f>
        <v/>
      </c>
      <c r="Q8" s="160" t="str">
        <f>IF($B8="no","",IF((OR(ISBLANK('A. Legal status'!Q8),'A. Legal status'!Q8="Select answer")),"",'A. Legal status'!Q8))</f>
        <v/>
      </c>
      <c r="R8" s="160" t="str">
        <f>IF($B8="no","",IF((OR(ISBLANK('A. Legal status'!R8),'A. Legal status'!R8="Select answer")),"",'A. Legal status'!R8))</f>
        <v/>
      </c>
      <c r="S8" s="160" t="str">
        <f>IF($B8="no","",IF((OR(ISBLANK('A. Legal status'!S8),'A. Legal status'!S8="Select answer")),"",'A. Legal status'!S8))</f>
        <v/>
      </c>
      <c r="T8" s="160" t="str">
        <f>IF($B8="no","",IF((OR(ISBLANK('A. Legal status'!T8),'A. Legal status'!T8="Select answer")),"",'A. Legal status'!T8))</f>
        <v/>
      </c>
      <c r="U8" s="160" t="str">
        <f>IF($B8="no","",IF((OR(ISBLANK('A. Legal status'!U8),'A. Legal status'!U8="Select answer")),"",'A. Legal status'!U8))</f>
        <v/>
      </c>
      <c r="V8" s="160" t="str">
        <f>IF($B8="no","",IF((OR(ISBLANK('A. Legal status'!V8),'A. Legal status'!V8="Select answer")),"",'A. Legal status'!V8))</f>
        <v/>
      </c>
      <c r="W8" s="160" t="str">
        <f>IF($B8="no","",IF((OR(ISBLANK('A. Legal status'!W8),'A. Legal status'!W8="Select answer")),"",'A. Legal status'!W8))</f>
        <v/>
      </c>
      <c r="X8" s="160" t="str">
        <f>IF($B8="no","",IF((OR(ISBLANK('A. Legal status'!X8),'A. Legal status'!X8="Select answer")),"",'A. Legal status'!X8))</f>
        <v/>
      </c>
      <c r="Y8" s="160" t="str">
        <f>IF($B8="no","",IF((OR(ISBLANK('A. Legal status'!Y8),'A. Legal status'!Y8="Select answer")),"",'A. Legal status'!Y8))</f>
        <v/>
      </c>
      <c r="Z8" s="160" t="str">
        <f>IF($B8="no","",IF((OR(ISBLANK('A. Legal status'!Z8),'A. Legal status'!Z8="Select answer")),"",'A. Legal status'!Z8))</f>
        <v/>
      </c>
      <c r="AA8" s="160" t="str">
        <f>IF($B8="no","",IF((OR(ISBLANK('A. Legal status'!AA8),'A. Legal status'!AA8="Select answer")),"",'A. Legal status'!AA8))</f>
        <v/>
      </c>
    </row>
    <row r="9" spans="1:27">
      <c r="A9" s="206" t="str">
        <f>'Adapted questions and answers'!$F9</f>
        <v>A8: Does the company have the means to enforce patent rights?</v>
      </c>
      <c r="B9" s="207" t="str">
        <f>'Adapted questions and answers'!$P9</f>
        <v>yes</v>
      </c>
      <c r="C9" s="160" t="str">
        <f>IF($B9="no","",IF((OR(ISBLANK('A. Legal status'!C9),'A. Legal status'!C9="Select answer")),"",'A. Legal status'!C9))</f>
        <v>4 - Patent rights enforced in nearly all cases if not too expensive</v>
      </c>
      <c r="D9" s="160" t="str">
        <f>IF($B9="no","",IF((OR(ISBLANK('A. Legal status'!D9),'A. Legal status'!D9="Select answer")),"",'A. Legal status'!D9))</f>
        <v>2 - Patent rights enforced in selected countries in important markets</v>
      </c>
      <c r="E9" s="160" t="str">
        <f>IF($B9="no","",IF((OR(ISBLANK('A. Legal status'!E9),'A. Legal status'!E9="Select answer")),"",'A. Legal status'!E9))</f>
        <v/>
      </c>
      <c r="F9" s="160" t="str">
        <f>IF($B9="no","",IF((OR(ISBLANK('A. Legal status'!F9),'A. Legal status'!F9="Select answer")),"",'A. Legal status'!F9))</f>
        <v/>
      </c>
      <c r="G9" s="160" t="str">
        <f>IF($B9="no","",IF((OR(ISBLANK('A. Legal status'!G9),'A. Legal status'!G9="Select answer")),"",'A. Legal status'!G9))</f>
        <v/>
      </c>
      <c r="H9" s="160" t="str">
        <f>IF($B9="no","",IF((OR(ISBLANK('A. Legal status'!H9),'A. Legal status'!H9="Select answer")),"",'A. Legal status'!H9))</f>
        <v/>
      </c>
      <c r="I9" s="160" t="str">
        <f>IF($B9="no","",IF((OR(ISBLANK('A. Legal status'!I9),'A. Legal status'!I9="Select answer")),"",'A. Legal status'!I9))</f>
        <v/>
      </c>
      <c r="J9" s="160" t="str">
        <f>IF($B9="no","",IF((OR(ISBLANK('A. Legal status'!J9),'A. Legal status'!J9="Select answer")),"",'A. Legal status'!J9))</f>
        <v/>
      </c>
      <c r="K9" s="160" t="str">
        <f>IF($B9="no","",IF((OR(ISBLANK('A. Legal status'!K9),'A. Legal status'!K9="Select answer")),"",'A. Legal status'!K9))</f>
        <v/>
      </c>
      <c r="L9" s="160" t="str">
        <f>IF($B9="no","",IF((OR(ISBLANK('A. Legal status'!L9),'A. Legal status'!L9="Select answer")),"",'A. Legal status'!L9))</f>
        <v/>
      </c>
      <c r="M9" s="160" t="str">
        <f>IF($B9="no","",IF((OR(ISBLANK('A. Legal status'!M9),'A. Legal status'!M9="Select answer")),"",'A. Legal status'!M9))</f>
        <v/>
      </c>
      <c r="N9" s="160" t="str">
        <f>IF($B9="no","",IF((OR(ISBLANK('A. Legal status'!N9),'A. Legal status'!N9="Select answer")),"",'A. Legal status'!N9))</f>
        <v/>
      </c>
      <c r="O9" s="160" t="str">
        <f>IF($B9="no","",IF((OR(ISBLANK('A. Legal status'!O9),'A. Legal status'!O9="Select answer")),"",'A. Legal status'!O9))</f>
        <v/>
      </c>
      <c r="P9" s="160" t="str">
        <f>IF($B9="no","",IF((OR(ISBLANK('A. Legal status'!P9),'A. Legal status'!P9="Select answer")),"",'A. Legal status'!P9))</f>
        <v/>
      </c>
      <c r="Q9" s="160" t="str">
        <f>IF($B9="no","",IF((OR(ISBLANK('A. Legal status'!Q9),'A. Legal status'!Q9="Select answer")),"",'A. Legal status'!Q9))</f>
        <v/>
      </c>
      <c r="R9" s="160" t="str">
        <f>IF($B9="no","",IF((OR(ISBLANK('A. Legal status'!R9),'A. Legal status'!R9="Select answer")),"",'A. Legal status'!R9))</f>
        <v/>
      </c>
      <c r="S9" s="160" t="str">
        <f>IF($B9="no","",IF((OR(ISBLANK('A. Legal status'!S9),'A. Legal status'!S9="Select answer")),"",'A. Legal status'!S9))</f>
        <v/>
      </c>
      <c r="T9" s="160" t="str">
        <f>IF($B9="no","",IF((OR(ISBLANK('A. Legal status'!T9),'A. Legal status'!T9="Select answer")),"",'A. Legal status'!T9))</f>
        <v/>
      </c>
      <c r="U9" s="160" t="str">
        <f>IF($B9="no","",IF((OR(ISBLANK('A. Legal status'!U9),'A. Legal status'!U9="Select answer")),"",'A. Legal status'!U9))</f>
        <v/>
      </c>
      <c r="V9" s="160" t="str">
        <f>IF($B9="no","",IF((OR(ISBLANK('A. Legal status'!V9),'A. Legal status'!V9="Select answer")),"",'A. Legal status'!V9))</f>
        <v/>
      </c>
      <c r="W9" s="160" t="str">
        <f>IF($B9="no","",IF((OR(ISBLANK('A. Legal status'!W9),'A. Legal status'!W9="Select answer")),"",'A. Legal status'!W9))</f>
        <v/>
      </c>
      <c r="X9" s="160" t="str">
        <f>IF($B9="no","",IF((OR(ISBLANK('A. Legal status'!X9),'A. Legal status'!X9="Select answer")),"",'A. Legal status'!X9))</f>
        <v/>
      </c>
      <c r="Y9" s="160" t="str">
        <f>IF($B9="no","",IF((OR(ISBLANK('A. Legal status'!Y9),'A. Legal status'!Y9="Select answer")),"",'A. Legal status'!Y9))</f>
        <v/>
      </c>
      <c r="Z9" s="160" t="str">
        <f>IF($B9="no","",IF((OR(ISBLANK('A. Legal status'!Z9),'A. Legal status'!Z9="Select answer")),"",'A. Legal status'!Z9))</f>
        <v/>
      </c>
      <c r="AA9" s="160" t="str">
        <f>IF($B9="no","",IF((OR(ISBLANK('A. Legal status'!AA9),'A. Legal status'!AA9="Select answer")),"",'A. Legal status'!AA9))</f>
        <v/>
      </c>
    </row>
    <row r="10" spans="1:27" hidden="1">
      <c r="A10" s="206" t="str">
        <f>'Adapted questions and answers'!$F10</f>
        <v>B1: Is the invention a unique technology?</v>
      </c>
      <c r="B10" s="207" t="str">
        <f>'Adapted questions and answers'!$P10</f>
        <v>no</v>
      </c>
      <c r="C10" s="160" t="str">
        <f>IF($B10="no","",IF((OR(ISBLANK('B. Technology'!C2),'B. Technology'!C2="Select answer")),"",'B. Technology'!C2))</f>
        <v/>
      </c>
      <c r="D10" s="160" t="str">
        <f>IF($B10="no","",IF((OR(ISBLANK('B. Technology'!D2),'B. Technology'!D2="Select answer")),"",'B. Technology'!D2))</f>
        <v/>
      </c>
      <c r="E10" s="160" t="str">
        <f>IF($B10="no","",IF((OR(ISBLANK('B. Technology'!E2),'B. Technology'!E2="Select answer")),"",'B. Technology'!E2))</f>
        <v/>
      </c>
      <c r="F10" s="160" t="str">
        <f>IF($B10="no","",IF((OR(ISBLANK('B. Technology'!F2),'B. Technology'!F2="Select answer")),"",'B. Technology'!F2))</f>
        <v/>
      </c>
      <c r="G10" s="160" t="str">
        <f>IF($B10="no","",IF((OR(ISBLANK('B. Technology'!G2),'B. Technology'!G2="Select answer")),"",'B. Technology'!G2))</f>
        <v/>
      </c>
      <c r="H10" s="160" t="str">
        <f>IF($B10="no","",IF((OR(ISBLANK('B. Technology'!H2),'B. Technology'!H2="Select answer")),"",'B. Technology'!H2))</f>
        <v/>
      </c>
      <c r="I10" s="160" t="str">
        <f>IF($B10="no","",IF((OR(ISBLANK('B. Technology'!I2),'B. Technology'!I2="Select answer")),"",'B. Technology'!I2))</f>
        <v/>
      </c>
      <c r="J10" s="160" t="str">
        <f>IF($B10="no","",IF((OR(ISBLANK('B. Technology'!J2),'B. Technology'!J2="Select answer")),"",'B. Technology'!J2))</f>
        <v/>
      </c>
      <c r="K10" s="160" t="str">
        <f>IF($B10="no","",IF((OR(ISBLANK('B. Technology'!K2),'B. Technology'!K2="Select answer")),"",'B. Technology'!K2))</f>
        <v/>
      </c>
      <c r="L10" s="160" t="str">
        <f>IF($B10="no","",IF((OR(ISBLANK('B. Technology'!L2),'B. Technology'!L2="Select answer")),"",'B. Technology'!L2))</f>
        <v/>
      </c>
      <c r="M10" s="160" t="str">
        <f>IF($B10="no","",IF((OR(ISBLANK('B. Technology'!M2),'B. Technology'!M2="Select answer")),"",'B. Technology'!M2))</f>
        <v/>
      </c>
      <c r="N10" s="160" t="str">
        <f>IF($B10="no","",IF((OR(ISBLANK('B. Technology'!N2),'B. Technology'!N2="Select answer")),"",'B. Technology'!N2))</f>
        <v/>
      </c>
      <c r="O10" s="160" t="str">
        <f>IF($B10="no","",IF((OR(ISBLANK('B. Technology'!O2),'B. Technology'!O2="Select answer")),"",'B. Technology'!O2))</f>
        <v/>
      </c>
      <c r="P10" s="160" t="str">
        <f>IF($B10="no","",IF((OR(ISBLANK('B. Technology'!P2),'B. Technology'!P2="Select answer")),"",'B. Technology'!P2))</f>
        <v/>
      </c>
      <c r="Q10" s="160" t="str">
        <f>IF($B10="no","",IF((OR(ISBLANK('B. Technology'!Q2),'B. Technology'!Q2="Select answer")),"",'B. Technology'!Q2))</f>
        <v/>
      </c>
      <c r="R10" s="160" t="str">
        <f>IF($B10="no","",IF((OR(ISBLANK('B. Technology'!R2),'B. Technology'!R2="Select answer")),"",'B. Technology'!R2))</f>
        <v/>
      </c>
      <c r="S10" s="160" t="str">
        <f>IF($B10="no","",IF((OR(ISBLANK('B. Technology'!S2),'B. Technology'!S2="Select answer")),"",'B. Technology'!S2))</f>
        <v/>
      </c>
      <c r="T10" s="160" t="str">
        <f>IF($B10="no","",IF((OR(ISBLANK('B. Technology'!T2),'B. Technology'!T2="Select answer")),"",'B. Technology'!T2))</f>
        <v/>
      </c>
      <c r="U10" s="160" t="str">
        <f>IF($B10="no","",IF((OR(ISBLANK('B. Technology'!U2),'B. Technology'!U2="Select answer")),"",'B. Technology'!U2))</f>
        <v/>
      </c>
      <c r="V10" s="160" t="str">
        <f>IF($B10="no","",IF((OR(ISBLANK('B. Technology'!V2),'B. Technology'!V2="Select answer")),"",'B. Technology'!V2))</f>
        <v/>
      </c>
      <c r="W10" s="160" t="str">
        <f>IF($B10="no","",IF((OR(ISBLANK('B. Technology'!W2),'B. Technology'!W2="Select answer")),"",'B. Technology'!W2))</f>
        <v/>
      </c>
      <c r="X10" s="160" t="str">
        <f>IF($B10="no","",IF((OR(ISBLANK('B. Technology'!X2),'B. Technology'!X2="Select answer")),"",'B. Technology'!X2))</f>
        <v/>
      </c>
      <c r="Y10" s="160" t="str">
        <f>IF($B10="no","",IF((OR(ISBLANK('B. Technology'!Y2),'B. Technology'!Y2="Select answer")),"",'B. Technology'!Y2))</f>
        <v/>
      </c>
      <c r="Z10" s="160" t="str">
        <f>IF($B10="no","",IF((OR(ISBLANK('B. Technology'!Z2),'B. Technology'!Z2="Select answer")),"",'B. Technology'!Z2))</f>
        <v/>
      </c>
      <c r="AA10" s="160" t="str">
        <f>IF($B10="no","",IF((OR(ISBLANK('B. Technology'!AA2),'B. Technology'!AA2="Select answer")),"",'B. Technology'!AA2))</f>
        <v/>
      </c>
    </row>
    <row r="11" spans="1:27">
      <c r="A11" s="206" t="str">
        <f>'Adapted questions and answers'!$F11</f>
        <v>B2: Is the invention technically superior to substitute technology?</v>
      </c>
      <c r="B11" s="207" t="str">
        <f>'Adapted questions and answers'!$P11</f>
        <v>yes</v>
      </c>
      <c r="C11" s="160" t="str">
        <f>IF($B11="no","",IF((OR(ISBLANK('B. Technology'!C3),'B. Technology'!C3="Select answer")),"",'B. Technology'!C3))</f>
        <v>4 - There is substitute technology which is not yet competitive</v>
      </c>
      <c r="D11" s="160" t="str">
        <f>IF($B11="no","",IF((OR(ISBLANK('B. Technology'!D3),'B. Technology'!D3="Select answer")),"",'B. Technology'!D3))</f>
        <v>2 - There is a reasonably wide area of substitute technology</v>
      </c>
      <c r="E11" s="160" t="str">
        <f>IF($B11="no","",IF((OR(ISBLANK('B. Technology'!E3),'B. Technology'!E3="Select answer")),"",'B. Technology'!E3))</f>
        <v/>
      </c>
      <c r="F11" s="160" t="str">
        <f>IF($B11="no","",IF((OR(ISBLANK('B. Technology'!F3),'B. Technology'!F3="Select answer")),"",'B. Technology'!F3))</f>
        <v/>
      </c>
      <c r="G11" s="160" t="str">
        <f>IF($B11="no","",IF((OR(ISBLANK('B. Technology'!G3),'B. Technology'!G3="Select answer")),"",'B. Technology'!G3))</f>
        <v/>
      </c>
      <c r="H11" s="160" t="str">
        <f>IF($B11="no","",IF((OR(ISBLANK('B. Technology'!H3),'B. Technology'!H3="Select answer")),"",'B. Technology'!H3))</f>
        <v/>
      </c>
      <c r="I11" s="160" t="str">
        <f>IF($B11="no","",IF((OR(ISBLANK('B. Technology'!I3),'B. Technology'!I3="Select answer")),"",'B. Technology'!I3))</f>
        <v/>
      </c>
      <c r="J11" s="160" t="str">
        <f>IF($B11="no","",IF((OR(ISBLANK('B. Technology'!J3),'B. Technology'!J3="Select answer")),"",'B. Technology'!J3))</f>
        <v/>
      </c>
      <c r="K11" s="160" t="str">
        <f>IF($B11="no","",IF((OR(ISBLANK('B. Technology'!K3),'B. Technology'!K3="Select answer")),"",'B. Technology'!K3))</f>
        <v/>
      </c>
      <c r="L11" s="160" t="str">
        <f>IF($B11="no","",IF((OR(ISBLANK('B. Technology'!L3),'B. Technology'!L3="Select answer")),"",'B. Technology'!L3))</f>
        <v/>
      </c>
      <c r="M11" s="160" t="str">
        <f>IF($B11="no","",IF((OR(ISBLANK('B. Technology'!M3),'B. Technology'!M3="Select answer")),"",'B. Technology'!M3))</f>
        <v/>
      </c>
      <c r="N11" s="160" t="str">
        <f>IF($B11="no","",IF((OR(ISBLANK('B. Technology'!N3),'B. Technology'!N3="Select answer")),"",'B. Technology'!N3))</f>
        <v/>
      </c>
      <c r="O11" s="160" t="str">
        <f>IF($B11="no","",IF((OR(ISBLANK('B. Technology'!O3),'B. Technology'!O3="Select answer")),"",'B. Technology'!O3))</f>
        <v/>
      </c>
      <c r="P11" s="160" t="str">
        <f>IF($B11="no","",IF((OR(ISBLANK('B. Technology'!P3),'B. Technology'!P3="Select answer")),"",'B. Technology'!P3))</f>
        <v/>
      </c>
      <c r="Q11" s="160" t="str">
        <f>IF($B11="no","",IF((OR(ISBLANK('B. Technology'!Q3),'B. Technology'!Q3="Select answer")),"",'B. Technology'!Q3))</f>
        <v/>
      </c>
      <c r="R11" s="160" t="str">
        <f>IF($B11="no","",IF((OR(ISBLANK('B. Technology'!R3),'B. Technology'!R3="Select answer")),"",'B. Technology'!R3))</f>
        <v/>
      </c>
      <c r="S11" s="160" t="str">
        <f>IF($B11="no","",IF((OR(ISBLANK('B. Technology'!S3),'B. Technology'!S3="Select answer")),"",'B. Technology'!S3))</f>
        <v/>
      </c>
      <c r="T11" s="160" t="str">
        <f>IF($B11="no","",IF((OR(ISBLANK('B. Technology'!T3),'B. Technology'!T3="Select answer")),"",'B. Technology'!T3))</f>
        <v/>
      </c>
      <c r="U11" s="160" t="str">
        <f>IF($B11="no","",IF((OR(ISBLANK('B. Technology'!U3),'B. Technology'!U3="Select answer")),"",'B. Technology'!U3))</f>
        <v/>
      </c>
      <c r="V11" s="160" t="str">
        <f>IF($B11="no","",IF((OR(ISBLANK('B. Technology'!V3),'B. Technology'!V3="Select answer")),"",'B. Technology'!V3))</f>
        <v/>
      </c>
      <c r="W11" s="160" t="str">
        <f>IF($B11="no","",IF((OR(ISBLANK('B. Technology'!W3),'B. Technology'!W3="Select answer")),"",'B. Technology'!W3))</f>
        <v/>
      </c>
      <c r="X11" s="160" t="str">
        <f>IF($B11="no","",IF((OR(ISBLANK('B. Technology'!X3),'B. Technology'!X3="Select answer")),"",'B. Technology'!X3))</f>
        <v/>
      </c>
      <c r="Y11" s="160" t="str">
        <f>IF($B11="no","",IF((OR(ISBLANK('B. Technology'!Y3),'B. Technology'!Y3="Select answer")),"",'B. Technology'!Y3))</f>
        <v/>
      </c>
      <c r="Z11" s="160" t="str">
        <f>IF($B11="no","",IF((OR(ISBLANK('B. Technology'!Z3),'B. Technology'!Z3="Select answer")),"",'B. Technology'!Z3))</f>
        <v/>
      </c>
      <c r="AA11" s="160" t="str">
        <f>IF($B11="no","",IF((OR(ISBLANK('B. Technology'!AA3),'B. Technology'!AA3="Select answer")),"",'B. Technology'!AA3))</f>
        <v/>
      </c>
    </row>
    <row r="12" spans="1:27">
      <c r="A12" s="206" t="str">
        <f>'Adapted questions and answers'!$F12</f>
        <v>B3: To what extent has the invention been tested?</v>
      </c>
      <c r="B12" s="207" t="str">
        <f>'Adapted questions and answers'!$P12</f>
        <v>yes</v>
      </c>
      <c r="C12" s="160" t="str">
        <f>IF($B12="no","",IF((OR(ISBLANK('B. Technology'!C4),'B. Technology'!C4="Select answer")),"",'B. Technology'!C4))</f>
        <v>3 - Production test has been completed</v>
      </c>
      <c r="D12" s="160" t="str">
        <f>IF($B12="no","",IF((OR(ISBLANK('B. Technology'!D4),'B. Technology'!D4="Select answer")),"",'B. Technology'!D4))</f>
        <v>3 - Production test has been completed</v>
      </c>
      <c r="E12" s="160" t="str">
        <f>IF($B12="no","",IF((OR(ISBLANK('B. Technology'!E4),'B. Technology'!E4="Select answer")),"",'B. Technology'!E4))</f>
        <v/>
      </c>
      <c r="F12" s="160" t="str">
        <f>IF($B12="no","",IF((OR(ISBLANK('B. Technology'!F4),'B. Technology'!F4="Select answer")),"",'B. Technology'!F4))</f>
        <v/>
      </c>
      <c r="G12" s="160" t="str">
        <f>IF($B12="no","",IF((OR(ISBLANK('B. Technology'!G4),'B. Technology'!G4="Select answer")),"",'B. Technology'!G4))</f>
        <v/>
      </c>
      <c r="H12" s="160" t="str">
        <f>IF($B12="no","",IF((OR(ISBLANK('B. Technology'!H4),'B. Technology'!H4="Select answer")),"",'B. Technology'!H4))</f>
        <v/>
      </c>
      <c r="I12" s="160" t="str">
        <f>IF($B12="no","",IF((OR(ISBLANK('B. Technology'!I4),'B. Technology'!I4="Select answer")),"",'B. Technology'!I4))</f>
        <v/>
      </c>
      <c r="J12" s="160" t="str">
        <f>IF($B12="no","",IF((OR(ISBLANK('B. Technology'!J4),'B. Technology'!J4="Select answer")),"",'B. Technology'!J4))</f>
        <v/>
      </c>
      <c r="K12" s="160" t="str">
        <f>IF($B12="no","",IF((OR(ISBLANK('B. Technology'!K4),'B. Technology'!K4="Select answer")),"",'B. Technology'!K4))</f>
        <v/>
      </c>
      <c r="L12" s="160" t="str">
        <f>IF($B12="no","",IF((OR(ISBLANK('B. Technology'!L4),'B. Technology'!L4="Select answer")),"",'B. Technology'!L4))</f>
        <v/>
      </c>
      <c r="M12" s="160" t="str">
        <f>IF($B12="no","",IF((OR(ISBLANK('B. Technology'!M4),'B. Technology'!M4="Select answer")),"",'B. Technology'!M4))</f>
        <v/>
      </c>
      <c r="N12" s="160" t="str">
        <f>IF($B12="no","",IF((OR(ISBLANK('B. Technology'!N4),'B. Technology'!N4="Select answer")),"",'B. Technology'!N4))</f>
        <v/>
      </c>
      <c r="O12" s="160" t="str">
        <f>IF($B12="no","",IF((OR(ISBLANK('B. Technology'!O4),'B. Technology'!O4="Select answer")),"",'B. Technology'!O4))</f>
        <v/>
      </c>
      <c r="P12" s="160" t="str">
        <f>IF($B12="no","",IF((OR(ISBLANK('B. Technology'!P4),'B. Technology'!P4="Select answer")),"",'B. Technology'!P4))</f>
        <v/>
      </c>
      <c r="Q12" s="160" t="str">
        <f>IF($B12="no","",IF((OR(ISBLANK('B. Technology'!Q4),'B. Technology'!Q4="Select answer")),"",'B. Technology'!Q4))</f>
        <v/>
      </c>
      <c r="R12" s="160" t="str">
        <f>IF($B12="no","",IF((OR(ISBLANK('B. Technology'!R4),'B. Technology'!R4="Select answer")),"",'B. Technology'!R4))</f>
        <v/>
      </c>
      <c r="S12" s="160" t="str">
        <f>IF($B12="no","",IF((OR(ISBLANK('B. Technology'!S4),'B. Technology'!S4="Select answer")),"",'B. Technology'!S4))</f>
        <v/>
      </c>
      <c r="T12" s="160" t="str">
        <f>IF($B12="no","",IF((OR(ISBLANK('B. Technology'!T4),'B. Technology'!T4="Select answer")),"",'B. Technology'!T4))</f>
        <v/>
      </c>
      <c r="U12" s="160" t="str">
        <f>IF($B12="no","",IF((OR(ISBLANK('B. Technology'!U4),'B. Technology'!U4="Select answer")),"",'B. Technology'!U4))</f>
        <v/>
      </c>
      <c r="V12" s="160" t="str">
        <f>IF($B12="no","",IF((OR(ISBLANK('B. Technology'!V4),'B. Technology'!V4="Select answer")),"",'B. Technology'!V4))</f>
        <v/>
      </c>
      <c r="W12" s="160" t="str">
        <f>IF($B12="no","",IF((OR(ISBLANK('B. Technology'!W4),'B. Technology'!W4="Select answer")),"",'B. Technology'!W4))</f>
        <v/>
      </c>
      <c r="X12" s="160" t="str">
        <f>IF($B12="no","",IF((OR(ISBLANK('B. Technology'!X4),'B. Technology'!X4="Select answer")),"",'B. Technology'!X4))</f>
        <v/>
      </c>
      <c r="Y12" s="160" t="str">
        <f>IF($B12="no","",IF((OR(ISBLANK('B. Technology'!Y4),'B. Technology'!Y4="Select answer")),"",'B. Technology'!Y4))</f>
        <v/>
      </c>
      <c r="Z12" s="160" t="str">
        <f>IF($B12="no","",IF((OR(ISBLANK('B. Technology'!Z4),'B. Technology'!Z4="Select answer")),"",'B. Technology'!Z4))</f>
        <v/>
      </c>
      <c r="AA12" s="160" t="str">
        <f>IF($B12="no","",IF((OR(ISBLANK('B. Technology'!AA4),'B. Technology'!AA4="Select answer")),"",'B. Technology'!AA4))</f>
        <v/>
      </c>
    </row>
    <row r="13" spans="1:27">
      <c r="A13" s="206" t="str">
        <f>'Adapted questions and answers'!$F13</f>
        <v>B4: Does the patented technology call for new skills, qualifications, or production equipment?</v>
      </c>
      <c r="B13" s="207" t="str">
        <f>'Adapted questions and answers'!$P13</f>
        <v>yes</v>
      </c>
      <c r="C13" s="160" t="str">
        <f>IF($B13="no","",IF((OR(ISBLANK('B. Technology'!C5),'B. Technology'!C5="Select answer")),"",'B. Technology'!C5))</f>
        <v>3 - Some development of production processes is required before the patent can be utilised</v>
      </c>
      <c r="D13" s="160" t="str">
        <f>IF($B13="no","",IF((OR(ISBLANK('B. Technology'!D5),'B. Technology'!D5="Select answer")),"",'B. Technology'!D5))</f>
        <v>4 - Only slight development of production processes is required before the patent can be utilised</v>
      </c>
      <c r="E13" s="160" t="str">
        <f>IF($B13="no","",IF((OR(ISBLANK('B. Technology'!E5),'B. Technology'!E5="Select answer")),"",'B. Technology'!E5))</f>
        <v/>
      </c>
      <c r="F13" s="160" t="str">
        <f>IF($B13="no","",IF((OR(ISBLANK('B. Technology'!F5),'B. Technology'!F5="Select answer")),"",'B. Technology'!F5))</f>
        <v/>
      </c>
      <c r="G13" s="160" t="str">
        <f>IF($B13="no","",IF((OR(ISBLANK('B. Technology'!G5),'B. Technology'!G5="Select answer")),"",'B. Technology'!G5))</f>
        <v/>
      </c>
      <c r="H13" s="160" t="str">
        <f>IF($B13="no","",IF((OR(ISBLANK('B. Technology'!H5),'B. Technology'!H5="Select answer")),"",'B. Technology'!H5))</f>
        <v/>
      </c>
      <c r="I13" s="160" t="str">
        <f>IF($B13="no","",IF((OR(ISBLANK('B. Technology'!I5),'B. Technology'!I5="Select answer")),"",'B. Technology'!I5))</f>
        <v/>
      </c>
      <c r="J13" s="160" t="str">
        <f>IF($B13="no","",IF((OR(ISBLANK('B. Technology'!J5),'B. Technology'!J5="Select answer")),"",'B. Technology'!J5))</f>
        <v/>
      </c>
      <c r="K13" s="160" t="str">
        <f>IF($B13="no","",IF((OR(ISBLANK('B. Technology'!K5),'B. Technology'!K5="Select answer")),"",'B. Technology'!K5))</f>
        <v/>
      </c>
      <c r="L13" s="160" t="str">
        <f>IF($B13="no","",IF((OR(ISBLANK('B. Technology'!L5),'B. Technology'!L5="Select answer")),"",'B. Technology'!L5))</f>
        <v/>
      </c>
      <c r="M13" s="160" t="str">
        <f>IF($B13="no","",IF((OR(ISBLANK('B. Technology'!M5),'B. Technology'!M5="Select answer")),"",'B. Technology'!M5))</f>
        <v/>
      </c>
      <c r="N13" s="160" t="str">
        <f>IF($B13="no","",IF((OR(ISBLANK('B. Technology'!N5),'B. Technology'!N5="Select answer")),"",'B. Technology'!N5))</f>
        <v/>
      </c>
      <c r="O13" s="160" t="str">
        <f>IF($B13="no","",IF((OR(ISBLANK('B. Technology'!O5),'B. Technology'!O5="Select answer")),"",'B. Technology'!O5))</f>
        <v/>
      </c>
      <c r="P13" s="160" t="str">
        <f>IF($B13="no","",IF((OR(ISBLANK('B. Technology'!P5),'B. Technology'!P5="Select answer")),"",'B. Technology'!P5))</f>
        <v/>
      </c>
      <c r="Q13" s="160" t="str">
        <f>IF($B13="no","",IF((OR(ISBLANK('B. Technology'!Q5),'B. Technology'!Q5="Select answer")),"",'B. Technology'!Q5))</f>
        <v/>
      </c>
      <c r="R13" s="160" t="str">
        <f>IF($B13="no","",IF((OR(ISBLANK('B. Technology'!R5),'B. Technology'!R5="Select answer")),"",'B. Technology'!R5))</f>
        <v/>
      </c>
      <c r="S13" s="160" t="str">
        <f>IF($B13="no","",IF((OR(ISBLANK('B. Technology'!S5),'B. Technology'!S5="Select answer")),"",'B. Technology'!S5))</f>
        <v/>
      </c>
      <c r="T13" s="160" t="str">
        <f>IF($B13="no","",IF((OR(ISBLANK('B. Technology'!T5),'B. Technology'!T5="Select answer")),"",'B. Technology'!T5))</f>
        <v/>
      </c>
      <c r="U13" s="160" t="str">
        <f>IF($B13="no","",IF((OR(ISBLANK('B. Technology'!U5),'B. Technology'!U5="Select answer")),"",'B. Technology'!U5))</f>
        <v/>
      </c>
      <c r="V13" s="160" t="str">
        <f>IF($B13="no","",IF((OR(ISBLANK('B. Technology'!V5),'B. Technology'!V5="Select answer")),"",'B. Technology'!V5))</f>
        <v/>
      </c>
      <c r="W13" s="160" t="str">
        <f>IF($B13="no","",IF((OR(ISBLANK('B. Technology'!W5),'B. Technology'!W5="Select answer")),"",'B. Technology'!W5))</f>
        <v/>
      </c>
      <c r="X13" s="160" t="str">
        <f>IF($B13="no","",IF((OR(ISBLANK('B. Technology'!X5),'B. Technology'!X5="Select answer")),"",'B. Technology'!X5))</f>
        <v/>
      </c>
      <c r="Y13" s="160" t="str">
        <f>IF($B13="no","",IF((OR(ISBLANK('B. Technology'!Y5),'B. Technology'!Y5="Select answer")),"",'B. Technology'!Y5))</f>
        <v/>
      </c>
      <c r="Z13" s="160" t="str">
        <f>IF($B13="no","",IF((OR(ISBLANK('B. Technology'!Z5),'B. Technology'!Z5="Select answer")),"",'B. Technology'!Z5))</f>
        <v/>
      </c>
      <c r="AA13" s="160" t="str">
        <f>IF($B13="no","",IF((OR(ISBLANK('B. Technology'!AA5),'B. Technology'!AA5="Select answer")),"",'B. Technology'!AA5))</f>
        <v/>
      </c>
    </row>
    <row r="14" spans="1:27">
      <c r="A14" s="206" t="str">
        <f>'Adapted questions and answers'!$F14</f>
        <v>B5: How  much  time is required before the patented technology can be commercially worked?</v>
      </c>
      <c r="B14" s="207" t="str">
        <f>'Adapted questions and answers'!$P14</f>
        <v>yes</v>
      </c>
      <c r="C14" s="142">
        <f>IF($B14="no","",IF((OR(ISBLANK('B. Technology'!C6),'B. Technology'!C6="Select answer")),"",'B. Technology'!C6))</f>
        <v>2.5</v>
      </c>
      <c r="D14" s="142">
        <f>IF($B14="no","",IF((OR(ISBLANK('B. Technology'!D6),'B. Technology'!D6="Select answer")),"",'B. Technology'!D6))</f>
        <v>0</v>
      </c>
      <c r="E14" s="142" t="str">
        <f>IF($B14="no","",IF((OR(ISBLANK('B. Technology'!E6),'B. Technology'!E6="Select answer")),"",'B. Technology'!E6))</f>
        <v/>
      </c>
      <c r="F14" s="142" t="str">
        <f>IF($B14="no","",IF((OR(ISBLANK('B. Technology'!F6),'B. Technology'!F6="Select answer")),"",'B. Technology'!F6))</f>
        <v/>
      </c>
      <c r="G14" s="142" t="str">
        <f>IF($B14="no","",IF((OR(ISBLANK('B. Technology'!G6),'B. Technology'!G6="Select answer")),"",'B. Technology'!G6))</f>
        <v/>
      </c>
      <c r="H14" s="142" t="str">
        <f>IF($B14="no","",IF((OR(ISBLANK('B. Technology'!H6),'B. Technology'!H6="Select answer")),"",'B. Technology'!H6))</f>
        <v/>
      </c>
      <c r="I14" s="142" t="str">
        <f>IF($B14="no","",IF((OR(ISBLANK('B. Technology'!I6),'B. Technology'!I6="Select answer")),"",'B. Technology'!I6))</f>
        <v/>
      </c>
      <c r="J14" s="142" t="str">
        <f>IF($B14="no","",IF((OR(ISBLANK('B. Technology'!J6),'B. Technology'!J6="Select answer")),"",'B. Technology'!J6))</f>
        <v/>
      </c>
      <c r="K14" s="142" t="str">
        <f>IF($B14="no","",IF((OR(ISBLANK('B. Technology'!K6),'B. Technology'!K6="Select answer")),"",'B. Technology'!K6))</f>
        <v/>
      </c>
      <c r="L14" s="142" t="str">
        <f>IF($B14="no","",IF((OR(ISBLANK('B. Technology'!L6),'B. Technology'!L6="Select answer")),"",'B. Technology'!L6))</f>
        <v/>
      </c>
      <c r="M14" s="142" t="str">
        <f>IF($B14="no","",IF((OR(ISBLANK('B. Technology'!M6),'B. Technology'!M6="Select answer")),"",'B. Technology'!M6))</f>
        <v/>
      </c>
      <c r="N14" s="142" t="str">
        <f>IF($B14="no","",IF((OR(ISBLANK('B. Technology'!N6),'B. Technology'!N6="Select answer")),"",'B. Technology'!N6))</f>
        <v/>
      </c>
      <c r="O14" s="142" t="str">
        <f>IF($B14="no","",IF((OR(ISBLANK('B. Technology'!O6),'B. Technology'!O6="Select answer")),"",'B. Technology'!O6))</f>
        <v/>
      </c>
      <c r="P14" s="142" t="str">
        <f>IF($B14="no","",IF((OR(ISBLANK('B. Technology'!P6),'B. Technology'!P6="Select answer")),"",'B. Technology'!P6))</f>
        <v/>
      </c>
      <c r="Q14" s="142" t="str">
        <f>IF($B14="no","",IF((OR(ISBLANK('B. Technology'!Q6),'B. Technology'!Q6="Select answer")),"",'B. Technology'!Q6))</f>
        <v/>
      </c>
      <c r="R14" s="142" t="str">
        <f>IF($B14="no","",IF((OR(ISBLANK('B. Technology'!R6),'B. Technology'!R6="Select answer")),"",'B. Technology'!R6))</f>
        <v/>
      </c>
      <c r="S14" s="142" t="str">
        <f>IF($B14="no","",IF((OR(ISBLANK('B. Technology'!S6),'B. Technology'!S6="Select answer")),"",'B. Technology'!S6))</f>
        <v/>
      </c>
      <c r="T14" s="142" t="str">
        <f>IF($B14="no","",IF((OR(ISBLANK('B. Technology'!T6),'B. Technology'!T6="Select answer")),"",'B. Technology'!T6))</f>
        <v/>
      </c>
      <c r="U14" s="142" t="str">
        <f>IF($B14="no","",IF((OR(ISBLANK('B. Technology'!U6),'B. Technology'!U6="Select answer")),"",'B. Technology'!U6))</f>
        <v/>
      </c>
      <c r="V14" s="142" t="str">
        <f>IF($B14="no","",IF((OR(ISBLANK('B. Technology'!V6),'B. Technology'!V6="Select answer")),"",'B. Technology'!V6))</f>
        <v/>
      </c>
      <c r="W14" s="142" t="str">
        <f>IF($B14="no","",IF((OR(ISBLANK('B. Technology'!W6),'B. Technology'!W6="Select answer")),"",'B. Technology'!W6))</f>
        <v/>
      </c>
      <c r="X14" s="142" t="str">
        <f>IF($B14="no","",IF((OR(ISBLANK('B. Technology'!X6),'B. Technology'!X6="Select answer")),"",'B. Technology'!X6))</f>
        <v/>
      </c>
      <c r="Y14" s="142" t="str">
        <f>IF($B14="no","",IF((OR(ISBLANK('B. Technology'!Y6),'B. Technology'!Y6="Select answer")),"",'B. Technology'!Y6))</f>
        <v/>
      </c>
      <c r="Z14" s="142" t="str">
        <f>IF($B14="no","",IF((OR(ISBLANK('B. Technology'!Z6),'B. Technology'!Z6="Select answer")),"",'B. Technology'!Z6))</f>
        <v/>
      </c>
      <c r="AA14" s="142" t="str">
        <f>IF($B14="no","",IF((OR(ISBLANK('B. Technology'!AA6),'B. Technology'!AA6="Select answer")),"",'B. Technology'!AA6))</f>
        <v/>
      </c>
    </row>
    <row r="15" spans="1:27">
      <c r="A15" s="206" t="str">
        <f>'Adapted questions and answers'!$F15</f>
        <v>B6: Are infringing copycat products easy to produce?</v>
      </c>
      <c r="B15" s="207" t="str">
        <f>'Adapted questions and answers'!$P15</f>
        <v>yes</v>
      </c>
      <c r="C15" s="160" t="str">
        <f>IF($B15="no","",IF((OR(ISBLANK('B. Technology'!C7),'B. Technology'!C7="Select answer")),"",'B. Technology'!C7))</f>
        <v>2 - The technology is easy to copy and produce</v>
      </c>
      <c r="D15" s="160" t="str">
        <f>IF($B15="no","",IF((OR(ISBLANK('B. Technology'!D7),'B. Technology'!D7="Select answer")),"",'B. Technology'!D7))</f>
        <v>4 - The technology is complex and difficult to copy and produce</v>
      </c>
      <c r="E15" s="160" t="str">
        <f>IF($B15="no","",IF((OR(ISBLANK('B. Technology'!E7),'B. Technology'!E7="Select answer")),"",'B. Technology'!E7))</f>
        <v/>
      </c>
      <c r="F15" s="160" t="str">
        <f>IF($B15="no","",IF((OR(ISBLANK('B. Technology'!F7),'B. Technology'!F7="Select answer")),"",'B. Technology'!F7))</f>
        <v/>
      </c>
      <c r="G15" s="160" t="str">
        <f>IF($B15="no","",IF((OR(ISBLANK('B. Technology'!G7),'B. Technology'!G7="Select answer")),"",'B. Technology'!G7))</f>
        <v/>
      </c>
      <c r="H15" s="160" t="str">
        <f>IF($B15="no","",IF((OR(ISBLANK('B. Technology'!H7),'B. Technology'!H7="Select answer")),"",'B. Technology'!H7))</f>
        <v/>
      </c>
      <c r="I15" s="160" t="str">
        <f>IF($B15="no","",IF((OR(ISBLANK('B. Technology'!I7),'B. Technology'!I7="Select answer")),"",'B. Technology'!I7))</f>
        <v/>
      </c>
      <c r="J15" s="160" t="str">
        <f>IF($B15="no","",IF((OR(ISBLANK('B. Technology'!J7),'B. Technology'!J7="Select answer")),"",'B. Technology'!J7))</f>
        <v/>
      </c>
      <c r="K15" s="160" t="str">
        <f>IF($B15="no","",IF((OR(ISBLANK('B. Technology'!K7),'B. Technology'!K7="Select answer")),"",'B. Technology'!K7))</f>
        <v/>
      </c>
      <c r="L15" s="160" t="str">
        <f>IF($B15="no","",IF((OR(ISBLANK('B. Technology'!L7),'B. Technology'!L7="Select answer")),"",'B. Technology'!L7))</f>
        <v/>
      </c>
      <c r="M15" s="160" t="str">
        <f>IF($B15="no","",IF((OR(ISBLANK('B. Technology'!M7),'B. Technology'!M7="Select answer")),"",'B. Technology'!M7))</f>
        <v/>
      </c>
      <c r="N15" s="160" t="str">
        <f>IF($B15="no","",IF((OR(ISBLANK('B. Technology'!N7),'B. Technology'!N7="Select answer")),"",'B. Technology'!N7))</f>
        <v/>
      </c>
      <c r="O15" s="160" t="str">
        <f>IF($B15="no","",IF((OR(ISBLANK('B. Technology'!O7),'B. Technology'!O7="Select answer")),"",'B. Technology'!O7))</f>
        <v/>
      </c>
      <c r="P15" s="160" t="str">
        <f>IF($B15="no","",IF((OR(ISBLANK('B. Technology'!P7),'B. Technology'!P7="Select answer")),"",'B. Technology'!P7))</f>
        <v/>
      </c>
      <c r="Q15" s="160" t="str">
        <f>IF($B15="no","",IF((OR(ISBLANK('B. Technology'!Q7),'B. Technology'!Q7="Select answer")),"",'B. Technology'!Q7))</f>
        <v/>
      </c>
      <c r="R15" s="160" t="str">
        <f>IF($B15="no","",IF((OR(ISBLANK('B. Technology'!R7),'B. Technology'!R7="Select answer")),"",'B. Technology'!R7))</f>
        <v/>
      </c>
      <c r="S15" s="160" t="str">
        <f>IF($B15="no","",IF((OR(ISBLANK('B. Technology'!S7),'B. Technology'!S7="Select answer")),"",'B. Technology'!S7))</f>
        <v/>
      </c>
      <c r="T15" s="160" t="str">
        <f>IF($B15="no","",IF((OR(ISBLANK('B. Technology'!T7),'B. Technology'!T7="Select answer")),"",'B. Technology'!T7))</f>
        <v/>
      </c>
      <c r="U15" s="160" t="str">
        <f>IF($B15="no","",IF((OR(ISBLANK('B. Technology'!U7),'B. Technology'!U7="Select answer")),"",'B. Technology'!U7))</f>
        <v/>
      </c>
      <c r="V15" s="160" t="str">
        <f>IF($B15="no","",IF((OR(ISBLANK('B. Technology'!V7),'B. Technology'!V7="Select answer")),"",'B. Technology'!V7))</f>
        <v/>
      </c>
      <c r="W15" s="160" t="str">
        <f>IF($B15="no","",IF((OR(ISBLANK('B. Technology'!W7),'B. Technology'!W7="Select answer")),"",'B. Technology'!W7))</f>
        <v/>
      </c>
      <c r="X15" s="160" t="str">
        <f>IF($B15="no","",IF((OR(ISBLANK('B. Technology'!X7),'B. Technology'!X7="Select answer")),"",'B. Technology'!X7))</f>
        <v/>
      </c>
      <c r="Y15" s="160" t="str">
        <f>IF($B15="no","",IF((OR(ISBLANK('B. Technology'!Y7),'B. Technology'!Y7="Select answer")),"",'B. Technology'!Y7))</f>
        <v/>
      </c>
      <c r="Z15" s="160" t="str">
        <f>IF($B15="no","",IF((OR(ISBLANK('B. Technology'!Z7),'B. Technology'!Z7="Select answer")),"",'B. Technology'!Z7))</f>
        <v/>
      </c>
      <c r="AA15" s="160" t="str">
        <f>IF($B15="no","",IF((OR(ISBLANK('B. Technology'!AA7),'B. Technology'!AA7="Select answer")),"",'B. Technology'!AA7))</f>
        <v/>
      </c>
    </row>
    <row r="16" spans="1:27">
      <c r="A16" s="206" t="str">
        <f>'Adapted questions and answers'!$F16</f>
        <v>B7: Are products of infringing nature easy to identify?</v>
      </c>
      <c r="B16" s="207" t="str">
        <f>'Adapted questions and answers'!$P16</f>
        <v>yes</v>
      </c>
      <c r="C16" s="160" t="str">
        <f>IF($B16="no","",IF((OR(ISBLANK('B. Technology'!C8),'B. Technology'!C8="Select answer")),"",'B. Technology'!C8))</f>
        <v>2 - It is difficult but not impossible to identify infringing copycat products</v>
      </c>
      <c r="D16" s="160" t="str">
        <f>IF($B16="no","",IF((OR(ISBLANK('B. Technology'!D8),'B. Technology'!D8="Select answer")),"",'B. Technology'!D8))</f>
        <v>3 - It is comparatively easy to identify infringing copycat products</v>
      </c>
      <c r="E16" s="160" t="str">
        <f>IF($B16="no","",IF((OR(ISBLANK('B. Technology'!E8),'B. Technology'!E8="Select answer")),"",'B. Technology'!E8))</f>
        <v/>
      </c>
      <c r="F16" s="160" t="str">
        <f>IF($B16="no","",IF((OR(ISBLANK('B. Technology'!F8),'B. Technology'!F8="Select answer")),"",'B. Technology'!F8))</f>
        <v/>
      </c>
      <c r="G16" s="160" t="str">
        <f>IF($B16="no","",IF((OR(ISBLANK('B. Technology'!G8),'B. Technology'!G8="Select answer")),"",'B. Technology'!G8))</f>
        <v/>
      </c>
      <c r="H16" s="160" t="str">
        <f>IF($B16="no","",IF((OR(ISBLANK('B. Technology'!H8),'B. Technology'!H8="Select answer")),"",'B. Technology'!H8))</f>
        <v/>
      </c>
      <c r="I16" s="160" t="str">
        <f>IF($B16="no","",IF((OR(ISBLANK('B. Technology'!I8),'B. Technology'!I8="Select answer")),"",'B. Technology'!I8))</f>
        <v/>
      </c>
      <c r="J16" s="160" t="str">
        <f>IF($B16="no","",IF((OR(ISBLANK('B. Technology'!J8),'B. Technology'!J8="Select answer")),"",'B. Technology'!J8))</f>
        <v/>
      </c>
      <c r="K16" s="160" t="str">
        <f>IF($B16="no","",IF((OR(ISBLANK('B. Technology'!K8),'B. Technology'!K8="Select answer")),"",'B. Technology'!K8))</f>
        <v/>
      </c>
      <c r="L16" s="160" t="str">
        <f>IF($B16="no","",IF((OR(ISBLANK('B. Technology'!L8),'B. Technology'!L8="Select answer")),"",'B. Technology'!L8))</f>
        <v/>
      </c>
      <c r="M16" s="160" t="str">
        <f>IF($B16="no","",IF((OR(ISBLANK('B. Technology'!M8),'B. Technology'!M8="Select answer")),"",'B. Technology'!M8))</f>
        <v/>
      </c>
      <c r="N16" s="160" t="str">
        <f>IF($B16="no","",IF((OR(ISBLANK('B. Technology'!N8),'B. Technology'!N8="Select answer")),"",'B. Technology'!N8))</f>
        <v/>
      </c>
      <c r="O16" s="160" t="str">
        <f>IF($B16="no","",IF((OR(ISBLANK('B. Technology'!O8),'B. Technology'!O8="Select answer")),"",'B. Technology'!O8))</f>
        <v/>
      </c>
      <c r="P16" s="160" t="str">
        <f>IF($B16="no","",IF((OR(ISBLANK('B. Technology'!P8),'B. Technology'!P8="Select answer")),"",'B. Technology'!P8))</f>
        <v/>
      </c>
      <c r="Q16" s="160" t="str">
        <f>IF($B16="no","",IF((OR(ISBLANK('B. Technology'!Q8),'B. Technology'!Q8="Select answer")),"",'B. Technology'!Q8))</f>
        <v/>
      </c>
      <c r="R16" s="160" t="str">
        <f>IF($B16="no","",IF((OR(ISBLANK('B. Technology'!R8),'B. Technology'!R8="Select answer")),"",'B. Technology'!R8))</f>
        <v/>
      </c>
      <c r="S16" s="160" t="str">
        <f>IF($B16="no","",IF((OR(ISBLANK('B. Technology'!S8),'B. Technology'!S8="Select answer")),"",'B. Technology'!S8))</f>
        <v/>
      </c>
      <c r="T16" s="160" t="str">
        <f>IF($B16="no","",IF((OR(ISBLANK('B. Technology'!T8),'B. Technology'!T8="Select answer")),"",'B. Technology'!T8))</f>
        <v/>
      </c>
      <c r="U16" s="160" t="str">
        <f>IF($B16="no","",IF((OR(ISBLANK('B. Technology'!U8),'B. Technology'!U8="Select answer")),"",'B. Technology'!U8))</f>
        <v/>
      </c>
      <c r="V16" s="160" t="str">
        <f>IF($B16="no","",IF((OR(ISBLANK('B. Technology'!V8),'B. Technology'!V8="Select answer")),"",'B. Technology'!V8))</f>
        <v/>
      </c>
      <c r="W16" s="160" t="str">
        <f>IF($B16="no","",IF((OR(ISBLANK('B. Technology'!W8),'B. Technology'!W8="Select answer")),"",'B. Technology'!W8))</f>
        <v/>
      </c>
      <c r="X16" s="160" t="str">
        <f>IF($B16="no","",IF((OR(ISBLANK('B. Technology'!X8),'B. Technology'!X8="Select answer")),"",'B. Technology'!X8))</f>
        <v/>
      </c>
      <c r="Y16" s="160" t="str">
        <f>IF($B16="no","",IF((OR(ISBLANK('B. Technology'!Y8),'B. Technology'!Y8="Select answer")),"",'B. Technology'!Y8))</f>
        <v/>
      </c>
      <c r="Z16" s="160" t="str">
        <f>IF($B16="no","",IF((OR(ISBLANK('B. Technology'!Z8),'B. Technology'!Z8="Select answer")),"",'B. Technology'!Z8))</f>
        <v/>
      </c>
      <c r="AA16" s="160" t="str">
        <f>IF($B16="no","",IF((OR(ISBLANK('B. Technology'!AA8),'B. Technology'!AA8="Select answer")),"",'B. Technology'!AA8))</f>
        <v/>
      </c>
    </row>
    <row r="17" spans="1:27">
      <c r="A17" s="206" t="str">
        <f>'Adapted questions and answers'!$F17</f>
        <v>B8: Does deployment of the technology depend on licence agreements  with others?</v>
      </c>
      <c r="B17" s="207" t="str">
        <f>'Adapted questions and answers'!$P17</f>
        <v>yes</v>
      </c>
      <c r="C17" s="160" t="str">
        <f>IF($B17="no","",IF((OR(ISBLANK('B. Technology'!C9),'B. Technology'!C9="Select answer")),"",'B. Technology'!C9))</f>
        <v>4 - Use of the patent is dependent on licence agreements, but not with competitors</v>
      </c>
      <c r="D17" s="160" t="str">
        <f>IF($B17="no","",IF((OR(ISBLANK('B. Technology'!D9),'B. Technology'!D9="Select answer")),"",'B. Technology'!D9))</f>
        <v>2 - Use of the patent is dependent on some licence agreements with competitors</v>
      </c>
      <c r="E17" s="160" t="str">
        <f>IF($B17="no","",IF((OR(ISBLANK('B. Technology'!E9),'B. Technology'!E9="Select answer")),"",'B. Technology'!E9))</f>
        <v/>
      </c>
      <c r="F17" s="160" t="str">
        <f>IF($B17="no","",IF((OR(ISBLANK('B. Technology'!F9),'B. Technology'!F9="Select answer")),"",'B. Technology'!F9))</f>
        <v/>
      </c>
      <c r="G17" s="160" t="str">
        <f>IF($B17="no","",IF((OR(ISBLANK('B. Technology'!G9),'B. Technology'!G9="Select answer")),"",'B. Technology'!G9))</f>
        <v/>
      </c>
      <c r="H17" s="160" t="str">
        <f>IF($B17="no","",IF((OR(ISBLANK('B. Technology'!H9),'B. Technology'!H9="Select answer")),"",'B. Technology'!H9))</f>
        <v/>
      </c>
      <c r="I17" s="160" t="str">
        <f>IF($B17="no","",IF((OR(ISBLANK('B. Technology'!I9),'B. Technology'!I9="Select answer")),"",'B. Technology'!I9))</f>
        <v/>
      </c>
      <c r="J17" s="160" t="str">
        <f>IF($B17="no","",IF((OR(ISBLANK('B. Technology'!J9),'B. Technology'!J9="Select answer")),"",'B. Technology'!J9))</f>
        <v/>
      </c>
      <c r="K17" s="160" t="str">
        <f>IF($B17="no","",IF((OR(ISBLANK('B. Technology'!K9),'B. Technology'!K9="Select answer")),"",'B. Technology'!K9))</f>
        <v/>
      </c>
      <c r="L17" s="160" t="str">
        <f>IF($B17="no","",IF((OR(ISBLANK('B. Technology'!L9),'B. Technology'!L9="Select answer")),"",'B. Technology'!L9))</f>
        <v/>
      </c>
      <c r="M17" s="160" t="str">
        <f>IF($B17="no","",IF((OR(ISBLANK('B. Technology'!M9),'B. Technology'!M9="Select answer")),"",'B. Technology'!M9))</f>
        <v/>
      </c>
      <c r="N17" s="160" t="str">
        <f>IF($B17="no","",IF((OR(ISBLANK('B. Technology'!N9),'B. Technology'!N9="Select answer")),"",'B. Technology'!N9))</f>
        <v/>
      </c>
      <c r="O17" s="160" t="str">
        <f>IF($B17="no","",IF((OR(ISBLANK('B. Technology'!O9),'B. Technology'!O9="Select answer")),"",'B. Technology'!O9))</f>
        <v/>
      </c>
      <c r="P17" s="160" t="str">
        <f>IF($B17="no","",IF((OR(ISBLANK('B. Technology'!P9),'B. Technology'!P9="Select answer")),"",'B. Technology'!P9))</f>
        <v/>
      </c>
      <c r="Q17" s="160" t="str">
        <f>IF($B17="no","",IF((OR(ISBLANK('B. Technology'!Q9),'B. Technology'!Q9="Select answer")),"",'B. Technology'!Q9))</f>
        <v/>
      </c>
      <c r="R17" s="160" t="str">
        <f>IF($B17="no","",IF((OR(ISBLANK('B. Technology'!R9),'B. Technology'!R9="Select answer")),"",'B. Technology'!R9))</f>
        <v/>
      </c>
      <c r="S17" s="160" t="str">
        <f>IF($B17="no","",IF((OR(ISBLANK('B. Technology'!S9),'B. Technology'!S9="Select answer")),"",'B. Technology'!S9))</f>
        <v/>
      </c>
      <c r="T17" s="160" t="str">
        <f>IF($B17="no","",IF((OR(ISBLANK('B. Technology'!T9),'B. Technology'!T9="Select answer")),"",'B. Technology'!T9))</f>
        <v/>
      </c>
      <c r="U17" s="160" t="str">
        <f>IF($B17="no","",IF((OR(ISBLANK('B. Technology'!U9),'B. Technology'!U9="Select answer")),"",'B. Technology'!U9))</f>
        <v/>
      </c>
      <c r="V17" s="160" t="str">
        <f>IF($B17="no","",IF((OR(ISBLANK('B. Technology'!V9),'B. Technology'!V9="Select answer")),"",'B. Technology'!V9))</f>
        <v/>
      </c>
      <c r="W17" s="160" t="str">
        <f>IF($B17="no","",IF((OR(ISBLANK('B. Technology'!W9),'B. Technology'!W9="Select answer")),"",'B. Technology'!W9))</f>
        <v/>
      </c>
      <c r="X17" s="160" t="str">
        <f>IF($B17="no","",IF((OR(ISBLANK('B. Technology'!X9),'B. Technology'!X9="Select answer")),"",'B. Technology'!X9))</f>
        <v/>
      </c>
      <c r="Y17" s="160" t="str">
        <f>IF($B17="no","",IF((OR(ISBLANK('B. Technology'!Y9),'B. Technology'!Y9="Select answer")),"",'B. Technology'!Y9))</f>
        <v/>
      </c>
      <c r="Z17" s="160" t="str">
        <f>IF($B17="no","",IF((OR(ISBLANK('B. Technology'!Z9),'B. Technology'!Z9="Select answer")),"",'B. Technology'!Z9))</f>
        <v/>
      </c>
      <c r="AA17" s="160" t="str">
        <f>IF($B17="no","",IF((OR(ISBLANK('B. Technology'!AA9),'B. Technology'!AA9="Select answer")),"",'B. Technology'!AA9))</f>
        <v/>
      </c>
    </row>
    <row r="18" spans="1:27" hidden="1">
      <c r="A18" s="206" t="str">
        <f>'Adapted questions and answers'!$F18</f>
        <v>B9: Does the technology have marketing value (customer value)?</v>
      </c>
      <c r="B18" s="207" t="str">
        <f>'Adapted questions and answers'!$P18</f>
        <v>no</v>
      </c>
      <c r="C18" s="160" t="str">
        <f>IF($B18="no","",IF((OR(ISBLANK('B. Technology'!C10),'B. Technology'!C10="Select answer")),"",'B. Technology'!C10))</f>
        <v/>
      </c>
      <c r="D18" s="160" t="str">
        <f>IF($B18="no","",IF((OR(ISBLANK('B. Technology'!D10),'B. Technology'!D10="Select answer")),"",'B. Technology'!D10))</f>
        <v/>
      </c>
      <c r="E18" s="160" t="str">
        <f>IF($B18="no","",IF((OR(ISBLANK('B. Technology'!E10),'B. Technology'!E10="Select answer")),"",'B. Technology'!E10))</f>
        <v/>
      </c>
      <c r="F18" s="160" t="str">
        <f>IF($B18="no","",IF((OR(ISBLANK('B. Technology'!F10),'B. Technology'!F10="Select answer")),"",'B. Technology'!F10))</f>
        <v/>
      </c>
      <c r="G18" s="160" t="str">
        <f>IF($B18="no","",IF((OR(ISBLANK('B. Technology'!G10),'B. Technology'!G10="Select answer")),"",'B. Technology'!G10))</f>
        <v/>
      </c>
      <c r="H18" s="160" t="str">
        <f>IF($B18="no","",IF((OR(ISBLANK('B. Technology'!H10),'B. Technology'!H10="Select answer")),"",'B. Technology'!H10))</f>
        <v/>
      </c>
      <c r="I18" s="160" t="str">
        <f>IF($B18="no","",IF((OR(ISBLANK('B. Technology'!I10),'B. Technology'!I10="Select answer")),"",'B. Technology'!I10))</f>
        <v/>
      </c>
      <c r="J18" s="160" t="str">
        <f>IF($B18="no","",IF((OR(ISBLANK('B. Technology'!J10),'B. Technology'!J10="Select answer")),"",'B. Technology'!J10))</f>
        <v/>
      </c>
      <c r="K18" s="160" t="str">
        <f>IF($B18="no","",IF((OR(ISBLANK('B. Technology'!K10),'B. Technology'!K10="Select answer")),"",'B. Technology'!K10))</f>
        <v/>
      </c>
      <c r="L18" s="160" t="str">
        <f>IF($B18="no","",IF((OR(ISBLANK('B. Technology'!L10),'B. Technology'!L10="Select answer")),"",'B. Technology'!L10))</f>
        <v/>
      </c>
      <c r="M18" s="160" t="str">
        <f>IF($B18="no","",IF((OR(ISBLANK('B. Technology'!M10),'B. Technology'!M10="Select answer")),"",'B. Technology'!M10))</f>
        <v/>
      </c>
      <c r="N18" s="160" t="str">
        <f>IF($B18="no","",IF((OR(ISBLANK('B. Technology'!N10),'B. Technology'!N10="Select answer")),"",'B. Technology'!N10))</f>
        <v/>
      </c>
      <c r="O18" s="160" t="str">
        <f>IF($B18="no","",IF((OR(ISBLANK('B. Technology'!O10),'B. Technology'!O10="Select answer")),"",'B. Technology'!O10))</f>
        <v/>
      </c>
      <c r="P18" s="160" t="str">
        <f>IF($B18="no","",IF((OR(ISBLANK('B. Technology'!P10),'B. Technology'!P10="Select answer")),"",'B. Technology'!P10))</f>
        <v/>
      </c>
      <c r="Q18" s="160" t="str">
        <f>IF($B18="no","",IF((OR(ISBLANK('B. Technology'!Q10),'B. Technology'!Q10="Select answer")),"",'B. Technology'!Q10))</f>
        <v/>
      </c>
      <c r="R18" s="160" t="str">
        <f>IF($B18="no","",IF((OR(ISBLANK('B. Technology'!R10),'B. Technology'!R10="Select answer")),"",'B. Technology'!R10))</f>
        <v/>
      </c>
      <c r="S18" s="160" t="str">
        <f>IF($B18="no","",IF((OR(ISBLANK('B. Technology'!S10),'B. Technology'!S10="Select answer")),"",'B. Technology'!S10))</f>
        <v/>
      </c>
      <c r="T18" s="160" t="str">
        <f>IF($B18="no","",IF((OR(ISBLANK('B. Technology'!T10),'B. Technology'!T10="Select answer")),"",'B. Technology'!T10))</f>
        <v/>
      </c>
      <c r="U18" s="160" t="str">
        <f>IF($B18="no","",IF((OR(ISBLANK('B. Technology'!U10),'B. Technology'!U10="Select answer")),"",'B. Technology'!U10))</f>
        <v/>
      </c>
      <c r="V18" s="160" t="str">
        <f>IF($B18="no","",IF((OR(ISBLANK('B. Technology'!V10),'B. Technology'!V10="Select answer")),"",'B. Technology'!V10))</f>
        <v/>
      </c>
      <c r="W18" s="160" t="str">
        <f>IF($B18="no","",IF((OR(ISBLANK('B. Technology'!W10),'B. Technology'!W10="Select answer")),"",'B. Technology'!W10))</f>
        <v/>
      </c>
      <c r="X18" s="160" t="str">
        <f>IF($B18="no","",IF((OR(ISBLANK('B. Technology'!X10),'B. Technology'!X10="Select answer")),"",'B. Technology'!X10))</f>
        <v/>
      </c>
      <c r="Y18" s="160" t="str">
        <f>IF($B18="no","",IF((OR(ISBLANK('B. Technology'!Y10),'B. Technology'!Y10="Select answer")),"",'B. Technology'!Y10))</f>
        <v/>
      </c>
      <c r="Z18" s="160" t="str">
        <f>IF($B18="no","",IF((OR(ISBLANK('B. Technology'!Z10),'B. Technology'!Z10="Select answer")),"",'B. Technology'!Z10))</f>
        <v/>
      </c>
      <c r="AA18" s="160" t="str">
        <f>IF($B18="no","",IF((OR(ISBLANK('B. Technology'!AA10),'B. Technology'!AA10="Select answer")),"",'B. Technology'!AA10))</f>
        <v/>
      </c>
    </row>
    <row r="19" spans="1:27">
      <c r="A19" s="206" t="str">
        <f>'Adapted questions and answers'!$F19</f>
        <v>C1: What are the marketing options?</v>
      </c>
      <c r="B19" s="207" t="str">
        <f>'Adapted questions and answers'!$P19</f>
        <v>yes</v>
      </c>
      <c r="C19" s="158" t="str">
        <f>IF($B19="no","",IF((OR(ISBLANK('C. Market conditions'!C2),'C. Market conditions'!C2="Select answer")),"",'C. Market conditions'!C2))</f>
        <v>5 - There is a well-known market and other tangible prominent markets</v>
      </c>
      <c r="D19" s="158" t="str">
        <f>IF($B19="no","",IF((OR(ISBLANK('C. Market conditions'!D2),'C. Market conditions'!D2="Select answer")),"",'C. Market conditions'!D2))</f>
        <v>1 - There is no known market for the patented technology</v>
      </c>
      <c r="E19" s="158" t="str">
        <f>IF($B19="no","",IF((OR(ISBLANK('C. Market conditions'!E2),'C. Market conditions'!E2="Select answer")),"",'C. Market conditions'!E2))</f>
        <v/>
      </c>
      <c r="F19" s="158" t="str">
        <f>IF($B19="no","",IF((OR(ISBLANK('C. Market conditions'!F2),'C. Market conditions'!F2="Select answer")),"",'C. Market conditions'!F2))</f>
        <v/>
      </c>
      <c r="G19" s="158" t="str">
        <f>IF($B19="no","",IF((OR(ISBLANK('C. Market conditions'!G2),'C. Market conditions'!G2="Select answer")),"",'C. Market conditions'!G2))</f>
        <v/>
      </c>
      <c r="H19" s="158" t="str">
        <f>IF($B19="no","",IF((OR(ISBLANK('C. Market conditions'!H2),'C. Market conditions'!H2="Select answer")),"",'C. Market conditions'!H2))</f>
        <v/>
      </c>
      <c r="I19" s="158" t="str">
        <f>IF($B19="no","",IF((OR(ISBLANK('C. Market conditions'!I2),'C. Market conditions'!I2="Select answer")),"",'C. Market conditions'!I2))</f>
        <v/>
      </c>
      <c r="J19" s="158" t="str">
        <f>IF($B19="no","",IF((OR(ISBLANK('C. Market conditions'!J2),'C. Market conditions'!J2="Select answer")),"",'C. Market conditions'!J2))</f>
        <v/>
      </c>
      <c r="K19" s="158" t="str">
        <f>IF($B19="no","",IF((OR(ISBLANK('C. Market conditions'!K2),'C. Market conditions'!K2="Select answer")),"",'C. Market conditions'!K2))</f>
        <v/>
      </c>
      <c r="L19" s="158" t="str">
        <f>IF($B19="no","",IF((OR(ISBLANK('C. Market conditions'!L2),'C. Market conditions'!L2="Select answer")),"",'C. Market conditions'!L2))</f>
        <v/>
      </c>
      <c r="M19" s="158" t="str">
        <f>IF($B19="no","",IF((OR(ISBLANK('C. Market conditions'!M2),'C. Market conditions'!M2="Select answer")),"",'C. Market conditions'!M2))</f>
        <v/>
      </c>
      <c r="N19" s="158" t="str">
        <f>IF($B19="no","",IF((OR(ISBLANK('C. Market conditions'!N2),'C. Market conditions'!N2="Select answer")),"",'C. Market conditions'!N2))</f>
        <v/>
      </c>
      <c r="O19" s="158" t="str">
        <f>IF($B19="no","",IF((OR(ISBLANK('C. Market conditions'!O2),'C. Market conditions'!O2="Select answer")),"",'C. Market conditions'!O2))</f>
        <v/>
      </c>
      <c r="P19" s="158" t="str">
        <f>IF($B19="no","",IF((OR(ISBLANK('C. Market conditions'!P2),'C. Market conditions'!P2="Select answer")),"",'C. Market conditions'!P2))</f>
        <v/>
      </c>
      <c r="Q19" s="158" t="str">
        <f>IF($B19="no","",IF((OR(ISBLANK('C. Market conditions'!Q2),'C. Market conditions'!Q2="Select answer")),"",'C. Market conditions'!Q2))</f>
        <v/>
      </c>
      <c r="R19" s="158" t="str">
        <f>IF($B19="no","",IF((OR(ISBLANK('C. Market conditions'!R2),'C. Market conditions'!R2="Select answer")),"",'C. Market conditions'!R2))</f>
        <v/>
      </c>
      <c r="S19" s="158" t="str">
        <f>IF($B19="no","",IF((OR(ISBLANK('C. Market conditions'!S2),'C. Market conditions'!S2="Select answer")),"",'C. Market conditions'!S2))</f>
        <v/>
      </c>
      <c r="T19" s="158" t="str">
        <f>IF($B19="no","",IF((OR(ISBLANK('C. Market conditions'!T2),'C. Market conditions'!T2="Select answer")),"",'C. Market conditions'!T2))</f>
        <v/>
      </c>
      <c r="U19" s="158" t="str">
        <f>IF($B19="no","",IF((OR(ISBLANK('C. Market conditions'!U2),'C. Market conditions'!U2="Select answer")),"",'C. Market conditions'!U2))</f>
        <v/>
      </c>
      <c r="V19" s="158" t="str">
        <f>IF($B19="no","",IF((OR(ISBLANK('C. Market conditions'!V2),'C. Market conditions'!V2="Select answer")),"",'C. Market conditions'!V2))</f>
        <v/>
      </c>
      <c r="W19" s="158" t="str">
        <f>IF($B19="no","",IF((OR(ISBLANK('C. Market conditions'!W2),'C. Market conditions'!W2="Select answer")),"",'C. Market conditions'!W2))</f>
        <v/>
      </c>
      <c r="X19" s="158" t="str">
        <f>IF($B19="no","",IF((OR(ISBLANK('C. Market conditions'!X2),'C. Market conditions'!X2="Select answer")),"",'C. Market conditions'!X2))</f>
        <v/>
      </c>
      <c r="Y19" s="158" t="str">
        <f>IF($B19="no","",IF((OR(ISBLANK('C. Market conditions'!Y2),'C. Market conditions'!Y2="Select answer")),"",'C. Market conditions'!Y2))</f>
        <v/>
      </c>
      <c r="Z19" s="158" t="str">
        <f>IF($B19="no","",IF((OR(ISBLANK('C. Market conditions'!Z2),'C. Market conditions'!Z2="Select answer")),"",'C. Market conditions'!Z2))</f>
        <v/>
      </c>
      <c r="AA19" s="158" t="str">
        <f>IF($B19="no","",IF((OR(ISBLANK('C. Market conditions'!AA2),'C. Market conditions'!AA2="Select answer")),"",'C. Market conditions'!AA2))</f>
        <v/>
      </c>
    </row>
    <row r="20" spans="1:27" hidden="1">
      <c r="A20" s="206" t="str">
        <f>'Adapted questions and answers'!$F20</f>
        <v>C2: What is the market growth in the business area where the patented technology is utilised?</v>
      </c>
      <c r="B20" s="207" t="str">
        <f>'Adapted questions and answers'!$P20</f>
        <v>no</v>
      </c>
      <c r="C20" s="158" t="str">
        <f>IF($B20="no","",IF((OR(ISBLANK('C. Market conditions'!C3),'C. Market conditions'!C3="Select answer")),"",'C. Market conditions'!C3))</f>
        <v/>
      </c>
      <c r="D20" s="158" t="str">
        <f>IF($B20="no","",IF((OR(ISBLANK('C. Market conditions'!D3),'C. Market conditions'!D3="Select answer")),"",'C. Market conditions'!D3))</f>
        <v/>
      </c>
      <c r="E20" s="158" t="str">
        <f>IF($B20="no","",IF((OR(ISBLANK('C. Market conditions'!E3),'C. Market conditions'!E3="Select answer")),"",'C. Market conditions'!E3))</f>
        <v/>
      </c>
      <c r="F20" s="158" t="str">
        <f>IF($B20="no","",IF((OR(ISBLANK('C. Market conditions'!F3),'C. Market conditions'!F3="Select answer")),"",'C. Market conditions'!F3))</f>
        <v/>
      </c>
      <c r="G20" s="158" t="str">
        <f>IF($B20="no","",IF((OR(ISBLANK('C. Market conditions'!G3),'C. Market conditions'!G3="Select answer")),"",'C. Market conditions'!G3))</f>
        <v/>
      </c>
      <c r="H20" s="158" t="str">
        <f>IF($B20="no","",IF((OR(ISBLANK('C. Market conditions'!H3),'C. Market conditions'!H3="Select answer")),"",'C. Market conditions'!H3))</f>
        <v/>
      </c>
      <c r="I20" s="158" t="str">
        <f>IF($B20="no","",IF((OR(ISBLANK('C. Market conditions'!I3),'C. Market conditions'!I3="Select answer")),"",'C. Market conditions'!I3))</f>
        <v/>
      </c>
      <c r="J20" s="158" t="str">
        <f>IF($B20="no","",IF((OR(ISBLANK('C. Market conditions'!J3),'C. Market conditions'!J3="Select answer")),"",'C. Market conditions'!J3))</f>
        <v/>
      </c>
      <c r="K20" s="158" t="str">
        <f>IF($B20="no","",IF((OR(ISBLANK('C. Market conditions'!K3),'C. Market conditions'!K3="Select answer")),"",'C. Market conditions'!K3))</f>
        <v/>
      </c>
      <c r="L20" s="158" t="str">
        <f>IF($B20="no","",IF((OR(ISBLANK('C. Market conditions'!L3),'C. Market conditions'!L3="Select answer")),"",'C. Market conditions'!L3))</f>
        <v/>
      </c>
      <c r="M20" s="158" t="str">
        <f>IF($B20="no","",IF((OR(ISBLANK('C. Market conditions'!M3),'C. Market conditions'!M3="Select answer")),"",'C. Market conditions'!M3))</f>
        <v/>
      </c>
      <c r="N20" s="158" t="str">
        <f>IF($B20="no","",IF((OR(ISBLANK('C. Market conditions'!N3),'C. Market conditions'!N3="Select answer")),"",'C. Market conditions'!N3))</f>
        <v/>
      </c>
      <c r="O20" s="158" t="str">
        <f>IF($B20="no","",IF((OR(ISBLANK('C. Market conditions'!O3),'C. Market conditions'!O3="Select answer")),"",'C. Market conditions'!O3))</f>
        <v/>
      </c>
      <c r="P20" s="158" t="str">
        <f>IF($B20="no","",IF((OR(ISBLANK('C. Market conditions'!P3),'C. Market conditions'!P3="Select answer")),"",'C. Market conditions'!P3))</f>
        <v/>
      </c>
      <c r="Q20" s="158" t="str">
        <f>IF($B20="no","",IF((OR(ISBLANK('C. Market conditions'!Q3),'C. Market conditions'!Q3="Select answer")),"",'C. Market conditions'!Q3))</f>
        <v/>
      </c>
      <c r="R20" s="158" t="str">
        <f>IF($B20="no","",IF((OR(ISBLANK('C. Market conditions'!R3),'C. Market conditions'!R3="Select answer")),"",'C. Market conditions'!R3))</f>
        <v/>
      </c>
      <c r="S20" s="158" t="str">
        <f>IF($B20="no","",IF((OR(ISBLANK('C. Market conditions'!S3),'C. Market conditions'!S3="Select answer")),"",'C. Market conditions'!S3))</f>
        <v/>
      </c>
      <c r="T20" s="158" t="str">
        <f>IF($B20="no","",IF((OR(ISBLANK('C. Market conditions'!T3),'C. Market conditions'!T3="Select answer")),"",'C. Market conditions'!T3))</f>
        <v/>
      </c>
      <c r="U20" s="158" t="str">
        <f>IF($B20="no","",IF((OR(ISBLANK('C. Market conditions'!U3),'C. Market conditions'!U3="Select answer")),"",'C. Market conditions'!U3))</f>
        <v/>
      </c>
      <c r="V20" s="158" t="str">
        <f>IF($B20="no","",IF((OR(ISBLANK('C. Market conditions'!V3),'C. Market conditions'!V3="Select answer")),"",'C. Market conditions'!V3))</f>
        <v/>
      </c>
      <c r="W20" s="158" t="str">
        <f>IF($B20="no","",IF((OR(ISBLANK('C. Market conditions'!W3),'C. Market conditions'!W3="Select answer")),"",'C. Market conditions'!W3))</f>
        <v/>
      </c>
      <c r="X20" s="158" t="str">
        <f>IF($B20="no","",IF((OR(ISBLANK('C. Market conditions'!X3),'C. Market conditions'!X3="Select answer")),"",'C. Market conditions'!X3))</f>
        <v/>
      </c>
      <c r="Y20" s="158" t="str">
        <f>IF($B20="no","",IF((OR(ISBLANK('C. Market conditions'!Y3),'C. Market conditions'!Y3="Select answer")),"",'C. Market conditions'!Y3))</f>
        <v/>
      </c>
      <c r="Z20" s="158" t="str">
        <f>IF($B20="no","",IF((OR(ISBLANK('C. Market conditions'!Z3),'C. Market conditions'!Z3="Select answer")),"",'C. Market conditions'!Z3))</f>
        <v/>
      </c>
      <c r="AA20" s="158" t="str">
        <f>IF($B20="no","",IF((OR(ISBLANK('C. Market conditions'!AA3),'C. Market conditions'!AA3="Select answer")),"",'C. Market conditions'!AA3))</f>
        <v/>
      </c>
    </row>
    <row r="21" spans="1:27" hidden="1">
      <c r="A21" s="206" t="str">
        <f>'Adapted questions and answers'!$F21</f>
        <v>C3: What is the life expectancy of the patented technology in the market?</v>
      </c>
      <c r="B21" s="207" t="str">
        <f>'Adapted questions and answers'!$P21</f>
        <v>no</v>
      </c>
      <c r="C21" s="142" t="str">
        <f>IF($B21="no","",IF((OR(ISBLANK('C. Market conditions'!C4),'C. Market conditions'!C4="Select answer")),"",'C. Market conditions'!C4))</f>
        <v/>
      </c>
      <c r="D21" s="142" t="str">
        <f>IF($B21="no","",IF((OR(ISBLANK('C. Market conditions'!D4),'C. Market conditions'!D4="Select answer")),"",'C. Market conditions'!D4))</f>
        <v/>
      </c>
      <c r="E21" s="142" t="str">
        <f>IF($B21="no","",IF((OR(ISBLANK('C. Market conditions'!E4),'C. Market conditions'!E4="Select answer")),"",'C. Market conditions'!E4))</f>
        <v/>
      </c>
      <c r="F21" s="142" t="str">
        <f>IF($B21="no","",IF((OR(ISBLANK('C. Market conditions'!F4),'C. Market conditions'!F4="Select answer")),"",'C. Market conditions'!F4))</f>
        <v/>
      </c>
      <c r="G21" s="142" t="str">
        <f>IF($B21="no","",IF((OR(ISBLANK('C. Market conditions'!G4),'C. Market conditions'!G4="Select answer")),"",'C. Market conditions'!G4))</f>
        <v/>
      </c>
      <c r="H21" s="142" t="str">
        <f>IF($B21="no","",IF((OR(ISBLANK('C. Market conditions'!H4),'C. Market conditions'!H4="Select answer")),"",'C. Market conditions'!H4))</f>
        <v/>
      </c>
      <c r="I21" s="142" t="str">
        <f>IF($B21="no","",IF((OR(ISBLANK('C. Market conditions'!I4),'C. Market conditions'!I4="Select answer")),"",'C. Market conditions'!I4))</f>
        <v/>
      </c>
      <c r="J21" s="142" t="str">
        <f>IF($B21="no","",IF((OR(ISBLANK('C. Market conditions'!J4),'C. Market conditions'!J4="Select answer")),"",'C. Market conditions'!J4))</f>
        <v/>
      </c>
      <c r="K21" s="142" t="str">
        <f>IF($B21="no","",IF((OR(ISBLANK('C. Market conditions'!K4),'C. Market conditions'!K4="Select answer")),"",'C. Market conditions'!K4))</f>
        <v/>
      </c>
      <c r="L21" s="142" t="str">
        <f>IF($B21="no","",IF((OR(ISBLANK('C. Market conditions'!L4),'C. Market conditions'!L4="Select answer")),"",'C. Market conditions'!L4))</f>
        <v/>
      </c>
      <c r="M21" s="142" t="str">
        <f>IF($B21="no","",IF((OR(ISBLANK('C. Market conditions'!M4),'C. Market conditions'!M4="Select answer")),"",'C. Market conditions'!M4))</f>
        <v/>
      </c>
      <c r="N21" s="142" t="str">
        <f>IF($B21="no","",IF((OR(ISBLANK('C. Market conditions'!N4),'C. Market conditions'!N4="Select answer")),"",'C. Market conditions'!N4))</f>
        <v/>
      </c>
      <c r="O21" s="142" t="str">
        <f>IF($B21="no","",IF((OR(ISBLANK('C. Market conditions'!O4),'C. Market conditions'!O4="Select answer")),"",'C. Market conditions'!O4))</f>
        <v/>
      </c>
      <c r="P21" s="142" t="str">
        <f>IF($B21="no","",IF((OR(ISBLANK('C. Market conditions'!P4),'C. Market conditions'!P4="Select answer")),"",'C. Market conditions'!P4))</f>
        <v/>
      </c>
      <c r="Q21" s="142" t="str">
        <f>IF($B21="no","",IF((OR(ISBLANK('C. Market conditions'!Q4),'C. Market conditions'!Q4="Select answer")),"",'C. Market conditions'!Q4))</f>
        <v/>
      </c>
      <c r="R21" s="142" t="str">
        <f>IF($B21="no","",IF((OR(ISBLANK('C. Market conditions'!R4),'C. Market conditions'!R4="Select answer")),"",'C. Market conditions'!R4))</f>
        <v/>
      </c>
      <c r="S21" s="142" t="str">
        <f>IF($B21="no","",IF((OR(ISBLANK('C. Market conditions'!S4),'C. Market conditions'!S4="Select answer")),"",'C. Market conditions'!S4))</f>
        <v/>
      </c>
      <c r="T21" s="142" t="str">
        <f>IF($B21="no","",IF((OR(ISBLANK('C. Market conditions'!T4),'C. Market conditions'!T4="Select answer")),"",'C. Market conditions'!T4))</f>
        <v/>
      </c>
      <c r="U21" s="142" t="str">
        <f>IF($B21="no","",IF((OR(ISBLANK('C. Market conditions'!U4),'C. Market conditions'!U4="Select answer")),"",'C. Market conditions'!U4))</f>
        <v/>
      </c>
      <c r="V21" s="142" t="str">
        <f>IF($B21="no","",IF((OR(ISBLANK('C. Market conditions'!V4),'C. Market conditions'!V4="Select answer")),"",'C. Market conditions'!V4))</f>
        <v/>
      </c>
      <c r="W21" s="142" t="str">
        <f>IF($B21="no","",IF((OR(ISBLANK('C. Market conditions'!W4),'C. Market conditions'!W4="Select answer")),"",'C. Market conditions'!W4))</f>
        <v/>
      </c>
      <c r="X21" s="142" t="str">
        <f>IF($B21="no","",IF((OR(ISBLANK('C. Market conditions'!X4),'C. Market conditions'!X4="Select answer")),"",'C. Market conditions'!X4))</f>
        <v/>
      </c>
      <c r="Y21" s="142" t="str">
        <f>IF($B21="no","",IF((OR(ISBLANK('C. Market conditions'!Y4),'C. Market conditions'!Y4="Select answer")),"",'C. Market conditions'!Y4))</f>
        <v/>
      </c>
      <c r="Z21" s="142" t="str">
        <f>IF($B21="no","",IF((OR(ISBLANK('C. Market conditions'!Z4),'C. Market conditions'!Z4="Select answer")),"",'C. Market conditions'!Z4))</f>
        <v/>
      </c>
      <c r="AA21" s="142" t="str">
        <f>IF($B21="no","",IF((OR(ISBLANK('C. Market conditions'!AA4),'C. Market conditions'!AA4="Select answer")),"",'C. Market conditions'!AA4))</f>
        <v/>
      </c>
    </row>
    <row r="22" spans="1:27">
      <c r="A22" s="206" t="str">
        <f>'Adapted questions and answers'!$F22</f>
        <v>C4: Are competitive or substitute products active in the market?</v>
      </c>
      <c r="B22" s="207" t="str">
        <f>'Adapted questions and answers'!$P22</f>
        <v>yes</v>
      </c>
      <c r="C22" s="158" t="str">
        <f>IF($B22="no","",IF((OR(ISBLANK('C. Market conditions'!C5),'C. Market conditions'!C5="Select answer")),"",'C. Market conditions'!C5))</f>
        <v>1 - There is a high degree of development of competitive or substitute technology</v>
      </c>
      <c r="D22" s="158" t="str">
        <f>IF($B22="no","",IF((OR(ISBLANK('C. Market conditions'!D5),'C. Market conditions'!D5="Select answer")),"",'C. Market conditions'!D5))</f>
        <v>4 - Exclusivity in the market is a good probablility</v>
      </c>
      <c r="E22" s="158" t="str">
        <f>IF($B22="no","",IF((OR(ISBLANK('C. Market conditions'!E5),'C. Market conditions'!E5="Select answer")),"",'C. Market conditions'!E5))</f>
        <v/>
      </c>
      <c r="F22" s="158" t="str">
        <f>IF($B22="no","",IF((OR(ISBLANK('C. Market conditions'!F5),'C. Market conditions'!F5="Select answer")),"",'C. Market conditions'!F5))</f>
        <v/>
      </c>
      <c r="G22" s="158" t="str">
        <f>IF($B22="no","",IF((OR(ISBLANK('C. Market conditions'!G5),'C. Market conditions'!G5="Select answer")),"",'C. Market conditions'!G5))</f>
        <v/>
      </c>
      <c r="H22" s="158" t="str">
        <f>IF($B22="no","",IF((OR(ISBLANK('C. Market conditions'!H5),'C. Market conditions'!H5="Select answer")),"",'C. Market conditions'!H5))</f>
        <v/>
      </c>
      <c r="I22" s="158" t="str">
        <f>IF($B22="no","",IF((OR(ISBLANK('C. Market conditions'!I5),'C. Market conditions'!I5="Select answer")),"",'C. Market conditions'!I5))</f>
        <v/>
      </c>
      <c r="J22" s="158" t="str">
        <f>IF($B22="no","",IF((OR(ISBLANK('C. Market conditions'!J5),'C. Market conditions'!J5="Select answer")),"",'C. Market conditions'!J5))</f>
        <v/>
      </c>
      <c r="K22" s="158" t="str">
        <f>IF($B22="no","",IF((OR(ISBLANK('C. Market conditions'!K5),'C. Market conditions'!K5="Select answer")),"",'C. Market conditions'!K5))</f>
        <v/>
      </c>
      <c r="L22" s="158" t="str">
        <f>IF($B22="no","",IF((OR(ISBLANK('C. Market conditions'!L5),'C. Market conditions'!L5="Select answer")),"",'C. Market conditions'!L5))</f>
        <v/>
      </c>
      <c r="M22" s="158" t="str">
        <f>IF($B22="no","",IF((OR(ISBLANK('C. Market conditions'!M5),'C. Market conditions'!M5="Select answer")),"",'C. Market conditions'!M5))</f>
        <v/>
      </c>
      <c r="N22" s="158" t="str">
        <f>IF($B22="no","",IF((OR(ISBLANK('C. Market conditions'!N5),'C. Market conditions'!N5="Select answer")),"",'C. Market conditions'!N5))</f>
        <v/>
      </c>
      <c r="O22" s="158" t="str">
        <f>IF($B22="no","",IF((OR(ISBLANK('C. Market conditions'!O5),'C. Market conditions'!O5="Select answer")),"",'C. Market conditions'!O5))</f>
        <v/>
      </c>
      <c r="P22" s="158" t="str">
        <f>IF($B22="no","",IF((OR(ISBLANK('C. Market conditions'!P5),'C. Market conditions'!P5="Select answer")),"",'C. Market conditions'!P5))</f>
        <v/>
      </c>
      <c r="Q22" s="158" t="str">
        <f>IF($B22="no","",IF((OR(ISBLANK('C. Market conditions'!Q5),'C. Market conditions'!Q5="Select answer")),"",'C. Market conditions'!Q5))</f>
        <v/>
      </c>
      <c r="R22" s="158" t="str">
        <f>IF($B22="no","",IF((OR(ISBLANK('C. Market conditions'!R5),'C. Market conditions'!R5="Select answer")),"",'C. Market conditions'!R5))</f>
        <v/>
      </c>
      <c r="S22" s="158" t="str">
        <f>IF($B22="no","",IF((OR(ISBLANK('C. Market conditions'!S5),'C. Market conditions'!S5="Select answer")),"",'C. Market conditions'!S5))</f>
        <v/>
      </c>
      <c r="T22" s="158" t="str">
        <f>IF($B22="no","",IF((OR(ISBLANK('C. Market conditions'!T5),'C. Market conditions'!T5="Select answer")),"",'C. Market conditions'!T5))</f>
        <v/>
      </c>
      <c r="U22" s="158" t="str">
        <f>IF($B22="no","",IF((OR(ISBLANK('C. Market conditions'!U5),'C. Market conditions'!U5="Select answer")),"",'C. Market conditions'!U5))</f>
        <v/>
      </c>
      <c r="V22" s="158" t="str">
        <f>IF($B22="no","",IF((OR(ISBLANK('C. Market conditions'!V5),'C. Market conditions'!V5="Select answer")),"",'C. Market conditions'!V5))</f>
        <v/>
      </c>
      <c r="W22" s="158" t="str">
        <f>IF($B22="no","",IF((OR(ISBLANK('C. Market conditions'!W5),'C. Market conditions'!W5="Select answer")),"",'C. Market conditions'!W5))</f>
        <v/>
      </c>
      <c r="X22" s="158" t="str">
        <f>IF($B22="no","",IF((OR(ISBLANK('C. Market conditions'!X5),'C. Market conditions'!X5="Select answer")),"",'C. Market conditions'!X5))</f>
        <v/>
      </c>
      <c r="Y22" s="158" t="str">
        <f>IF($B22="no","",IF((OR(ISBLANK('C. Market conditions'!Y5),'C. Market conditions'!Y5="Select answer")),"",'C. Market conditions'!Y5))</f>
        <v/>
      </c>
      <c r="Z22" s="158" t="str">
        <f>IF($B22="no","",IF((OR(ISBLANK('C. Market conditions'!Z5),'C. Market conditions'!Z5="Select answer")),"",'C. Market conditions'!Z5))</f>
        <v/>
      </c>
      <c r="AA22" s="158" t="str">
        <f>IF($B22="no","",IF((OR(ISBLANK('C. Market conditions'!AA5),'C. Market conditions'!AA5="Select answer")),"",'C. Market conditions'!AA5))</f>
        <v/>
      </c>
    </row>
    <row r="23" spans="1:27" hidden="1">
      <c r="A23" s="119" t="str">
        <f>'Adapted questions and answers'!$F23</f>
        <v>C5: What ultimate sales price is the consumer willing to pay compared to existing known products?</v>
      </c>
      <c r="B23" s="125" t="str">
        <f>'Adapted questions and answers'!$P23</f>
        <v>no</v>
      </c>
      <c r="C23" s="158" t="str">
        <f>IF($B23="no","",IF((OR(ISBLANK('C. Market conditions'!C6),'C. Market conditions'!C6="Select answer")),"",'C. Market conditions'!C6))</f>
        <v/>
      </c>
      <c r="D23" s="158" t="str">
        <f>IF($B23="no","",IF((OR(ISBLANK('C. Market conditions'!D6),'C. Market conditions'!D6="Select answer")),"",'C. Market conditions'!D6))</f>
        <v/>
      </c>
      <c r="E23" s="158" t="str">
        <f>IF($B23="no","",IF((OR(ISBLANK('C. Market conditions'!E6),'C. Market conditions'!E6="Select answer")),"",'C. Market conditions'!E6))</f>
        <v/>
      </c>
      <c r="F23" s="158" t="str">
        <f>IF($B23="no","",IF((OR(ISBLANK('C. Market conditions'!F6),'C. Market conditions'!F6="Select answer")),"",'C. Market conditions'!F6))</f>
        <v/>
      </c>
      <c r="G23" s="158" t="str">
        <f>IF($B23="no","",IF((OR(ISBLANK('C. Market conditions'!G6),'C. Market conditions'!G6="Select answer")),"",'C. Market conditions'!G6))</f>
        <v/>
      </c>
      <c r="H23" s="158" t="str">
        <f>IF($B23="no","",IF((OR(ISBLANK('C. Market conditions'!H6),'C. Market conditions'!H6="Select answer")),"",'C. Market conditions'!H6))</f>
        <v/>
      </c>
      <c r="I23" s="158" t="str">
        <f>IF($B23="no","",IF((OR(ISBLANK('C. Market conditions'!I6),'C. Market conditions'!I6="Select answer")),"",'C. Market conditions'!I6))</f>
        <v/>
      </c>
      <c r="J23" s="158" t="str">
        <f>IF($B23="no","",IF((OR(ISBLANK('C. Market conditions'!J6),'C. Market conditions'!J6="Select answer")),"",'C. Market conditions'!J6))</f>
        <v/>
      </c>
      <c r="K23" s="158" t="str">
        <f>IF($B23="no","",IF((OR(ISBLANK('C. Market conditions'!K6),'C. Market conditions'!K6="Select answer")),"",'C. Market conditions'!K6))</f>
        <v/>
      </c>
      <c r="L23" s="158" t="str">
        <f>IF($B23="no","",IF((OR(ISBLANK('C. Market conditions'!L6),'C. Market conditions'!L6="Select answer")),"",'C. Market conditions'!L6))</f>
        <v/>
      </c>
      <c r="M23" s="158" t="str">
        <f>IF($B23="no","",IF((OR(ISBLANK('C. Market conditions'!M6),'C. Market conditions'!M6="Select answer")),"",'C. Market conditions'!M6))</f>
        <v/>
      </c>
      <c r="N23" s="158" t="str">
        <f>IF($B23="no","",IF((OR(ISBLANK('C. Market conditions'!N6),'C. Market conditions'!N6="Select answer")),"",'C. Market conditions'!N6))</f>
        <v/>
      </c>
      <c r="O23" s="158" t="str">
        <f>IF($B23="no","",IF((OR(ISBLANK('C. Market conditions'!O6),'C. Market conditions'!O6="Select answer")),"",'C. Market conditions'!O6))</f>
        <v/>
      </c>
      <c r="P23" s="158" t="str">
        <f>IF($B23="no","",IF((OR(ISBLANK('C. Market conditions'!P6),'C. Market conditions'!P6="Select answer")),"",'C. Market conditions'!P6))</f>
        <v/>
      </c>
      <c r="Q23" s="158" t="str">
        <f>IF($B23="no","",IF((OR(ISBLANK('C. Market conditions'!Q6),'C. Market conditions'!Q6="Select answer")),"",'C. Market conditions'!Q6))</f>
        <v/>
      </c>
      <c r="R23" s="158" t="str">
        <f>IF($B23="no","",IF((OR(ISBLANK('C. Market conditions'!R6),'C. Market conditions'!R6="Select answer")),"",'C. Market conditions'!R6))</f>
        <v/>
      </c>
      <c r="S23" s="158" t="str">
        <f>IF($B23="no","",IF((OR(ISBLANK('C. Market conditions'!S6),'C. Market conditions'!S6="Select answer")),"",'C. Market conditions'!S6))</f>
        <v/>
      </c>
      <c r="T23" s="158" t="str">
        <f>IF($B23="no","",IF((OR(ISBLANK('C. Market conditions'!T6),'C. Market conditions'!T6="Select answer")),"",'C. Market conditions'!T6))</f>
        <v/>
      </c>
      <c r="U23" s="158" t="str">
        <f>IF($B23="no","",IF((OR(ISBLANK('C. Market conditions'!U6),'C. Market conditions'!U6="Select answer")),"",'C. Market conditions'!U6))</f>
        <v/>
      </c>
      <c r="V23" s="158" t="str">
        <f>IF($B23="no","",IF((OR(ISBLANK('C. Market conditions'!V6),'C. Market conditions'!V6="Select answer")),"",'C. Market conditions'!V6))</f>
        <v/>
      </c>
      <c r="W23" s="158" t="str">
        <f>IF($B23="no","",IF((OR(ISBLANK('C. Market conditions'!W6),'C. Market conditions'!W6="Select answer")),"",'C. Market conditions'!W6))</f>
        <v/>
      </c>
      <c r="X23" s="158" t="str">
        <f>IF($B23="no","",IF((OR(ISBLANK('C. Market conditions'!X6),'C. Market conditions'!X6="Select answer")),"",'C. Market conditions'!X6))</f>
        <v/>
      </c>
      <c r="Y23" s="158" t="str">
        <f>IF($B23="no","",IF((OR(ISBLANK('C. Market conditions'!Y6),'C. Market conditions'!Y6="Select answer")),"",'C. Market conditions'!Y6))</f>
        <v/>
      </c>
      <c r="Z23" s="158" t="str">
        <f>IF($B23="no","",IF((OR(ISBLANK('C. Market conditions'!Z6),'C. Market conditions'!Z6="Select answer")),"",'C. Market conditions'!Z6))</f>
        <v/>
      </c>
      <c r="AA23" s="158" t="str">
        <f>IF($B23="no","",IF((OR(ISBLANK('C. Market conditions'!AA6),'C. Market conditions'!AA6="Select answer")),"",'C. Market conditions'!AA6))</f>
        <v/>
      </c>
    </row>
    <row r="24" spans="1:27" ht="14.25" hidden="1" customHeight="1">
      <c r="A24" s="119" t="str">
        <f>'Adapted questions and answers'!$F24</f>
        <v>C6: What is the potential extra turnover to be obtained within the business area when utilising the patented technology?</v>
      </c>
      <c r="B24" s="125" t="str">
        <f>'Adapted questions and answers'!$P24</f>
        <v>no</v>
      </c>
      <c r="C24" s="158" t="str">
        <f>IF($B24="no","",IF((OR(ISBLANK('C. Market conditions'!C7),'C. Market conditions'!C7="Select answer")),"",'C. Market conditions'!C7))</f>
        <v/>
      </c>
      <c r="D24" s="158" t="str">
        <f>IF($B24="no","",IF((OR(ISBLANK('C. Market conditions'!D7),'C. Market conditions'!D7="Select answer")),"",'C. Market conditions'!D7))</f>
        <v/>
      </c>
      <c r="E24" s="158" t="str">
        <f>IF($B24="no","",IF((OR(ISBLANK('C. Market conditions'!E7),'C. Market conditions'!E7="Select answer")),"",'C. Market conditions'!E7))</f>
        <v/>
      </c>
      <c r="F24" s="158" t="str">
        <f>IF($B24="no","",IF((OR(ISBLANK('C. Market conditions'!F7),'C. Market conditions'!F7="Select answer")),"",'C. Market conditions'!F7))</f>
        <v/>
      </c>
      <c r="G24" s="158" t="str">
        <f>IF($B24="no","",IF((OR(ISBLANK('C. Market conditions'!G7),'C. Market conditions'!G7="Select answer")),"",'C. Market conditions'!G7))</f>
        <v/>
      </c>
      <c r="H24" s="158" t="str">
        <f>IF($B24="no","",IF((OR(ISBLANK('C. Market conditions'!H7),'C. Market conditions'!H7="Select answer")),"",'C. Market conditions'!H7))</f>
        <v/>
      </c>
      <c r="I24" s="158" t="str">
        <f>IF($B24="no","",IF((OR(ISBLANK('C. Market conditions'!I7),'C. Market conditions'!I7="Select answer")),"",'C. Market conditions'!I7))</f>
        <v/>
      </c>
      <c r="J24" s="158" t="str">
        <f>IF($B24="no","",IF((OR(ISBLANK('C. Market conditions'!J7),'C. Market conditions'!J7="Select answer")),"",'C. Market conditions'!J7))</f>
        <v/>
      </c>
      <c r="K24" s="158" t="str">
        <f>IF($B24="no","",IF((OR(ISBLANK('C. Market conditions'!K7),'C. Market conditions'!K7="Select answer")),"",'C. Market conditions'!K7))</f>
        <v/>
      </c>
      <c r="L24" s="158" t="str">
        <f>IF($B24="no","",IF((OR(ISBLANK('C. Market conditions'!L7),'C. Market conditions'!L7="Select answer")),"",'C. Market conditions'!L7))</f>
        <v/>
      </c>
      <c r="M24" s="158" t="str">
        <f>IF($B24="no","",IF((OR(ISBLANK('C. Market conditions'!M7),'C. Market conditions'!M7="Select answer")),"",'C. Market conditions'!M7))</f>
        <v/>
      </c>
      <c r="N24" s="158" t="str">
        <f>IF($B24="no","",IF((OR(ISBLANK('C. Market conditions'!N7),'C. Market conditions'!N7="Select answer")),"",'C. Market conditions'!N7))</f>
        <v/>
      </c>
      <c r="O24" s="158" t="str">
        <f>IF($B24="no","",IF((OR(ISBLANK('C. Market conditions'!O7),'C. Market conditions'!O7="Select answer")),"",'C. Market conditions'!O7))</f>
        <v/>
      </c>
      <c r="P24" s="158" t="str">
        <f>IF($B24="no","",IF((OR(ISBLANK('C. Market conditions'!P7),'C. Market conditions'!P7="Select answer")),"",'C. Market conditions'!P7))</f>
        <v/>
      </c>
      <c r="Q24" s="158" t="str">
        <f>IF($B24="no","",IF((OR(ISBLANK('C. Market conditions'!Q7),'C. Market conditions'!Q7="Select answer")),"",'C. Market conditions'!Q7))</f>
        <v/>
      </c>
      <c r="R24" s="158" t="str">
        <f>IF($B24="no","",IF((OR(ISBLANK('C. Market conditions'!R7),'C. Market conditions'!R7="Select answer")),"",'C. Market conditions'!R7))</f>
        <v/>
      </c>
      <c r="S24" s="158" t="str">
        <f>IF($B24="no","",IF((OR(ISBLANK('C. Market conditions'!S7),'C. Market conditions'!S7="Select answer")),"",'C. Market conditions'!S7))</f>
        <v/>
      </c>
      <c r="T24" s="158" t="str">
        <f>IF($B24="no","",IF((OR(ISBLANK('C. Market conditions'!T7),'C. Market conditions'!T7="Select answer")),"",'C. Market conditions'!T7))</f>
        <v/>
      </c>
      <c r="U24" s="158" t="str">
        <f>IF($B24="no","",IF((OR(ISBLANK('C. Market conditions'!U7),'C. Market conditions'!U7="Select answer")),"",'C. Market conditions'!U7))</f>
        <v/>
      </c>
      <c r="V24" s="158" t="str">
        <f>IF($B24="no","",IF((OR(ISBLANK('C. Market conditions'!V7),'C. Market conditions'!V7="Select answer")),"",'C. Market conditions'!V7))</f>
        <v/>
      </c>
      <c r="W24" s="158" t="str">
        <f>IF($B24="no","",IF((OR(ISBLANK('C. Market conditions'!W7),'C. Market conditions'!W7="Select answer")),"",'C. Market conditions'!W7))</f>
        <v/>
      </c>
      <c r="X24" s="158" t="str">
        <f>IF($B24="no","",IF((OR(ISBLANK('C. Market conditions'!X7),'C. Market conditions'!X7="Select answer")),"",'C. Market conditions'!X7))</f>
        <v/>
      </c>
      <c r="Y24" s="158" t="str">
        <f>IF($B24="no","",IF((OR(ISBLANK('C. Market conditions'!Y7),'C. Market conditions'!Y7="Select answer")),"",'C. Market conditions'!Y7))</f>
        <v/>
      </c>
      <c r="Z24" s="158" t="str">
        <f>IF($B24="no","",IF((OR(ISBLANK('C. Market conditions'!Z7),'C. Market conditions'!Z7="Select answer")),"",'C. Market conditions'!Z7))</f>
        <v/>
      </c>
      <c r="AA24" s="158" t="str">
        <f>IF($B24="no","",IF((OR(ISBLANK('C. Market conditions'!AA7),'C. Market conditions'!AA7="Select answer")),"",'C. Market conditions'!AA7))</f>
        <v/>
      </c>
    </row>
    <row r="25" spans="1:27" hidden="1">
      <c r="A25" s="119" t="str">
        <f>'Adapted questions and answers'!$F25</f>
        <v>C7: What knowledge does the company have of application potential and commercial opportunities?</v>
      </c>
      <c r="B25" s="125" t="str">
        <f>'Adapted questions and answers'!$P25</f>
        <v>no</v>
      </c>
      <c r="C25" s="158" t="str">
        <f>IF($B25="no","",IF((OR(ISBLANK('C. Market conditions'!C8),'C. Market conditions'!C8="Select answer")),"",'C. Market conditions'!C8))</f>
        <v/>
      </c>
      <c r="D25" s="158" t="str">
        <f>IF($B25="no","",IF((OR(ISBLANK('C. Market conditions'!D8),'C. Market conditions'!D8="Select answer")),"",'C. Market conditions'!D8))</f>
        <v/>
      </c>
      <c r="E25" s="158" t="str">
        <f>IF($B25="no","",IF((OR(ISBLANK('C. Market conditions'!E8),'C. Market conditions'!E8="Select answer")),"",'C. Market conditions'!E8))</f>
        <v/>
      </c>
      <c r="F25" s="158" t="str">
        <f>IF($B25="no","",IF((OR(ISBLANK('C. Market conditions'!F8),'C. Market conditions'!F8="Select answer")),"",'C. Market conditions'!F8))</f>
        <v/>
      </c>
      <c r="G25" s="158" t="str">
        <f>IF($B25="no","",IF((OR(ISBLANK('C. Market conditions'!G8),'C. Market conditions'!G8="Select answer")),"",'C. Market conditions'!G8))</f>
        <v/>
      </c>
      <c r="H25" s="158" t="str">
        <f>IF($B25="no","",IF((OR(ISBLANK('C. Market conditions'!H8),'C. Market conditions'!H8="Select answer")),"",'C. Market conditions'!H8))</f>
        <v/>
      </c>
      <c r="I25" s="158" t="str">
        <f>IF($B25="no","",IF((OR(ISBLANK('C. Market conditions'!I8),'C. Market conditions'!I8="Select answer")),"",'C. Market conditions'!I8))</f>
        <v/>
      </c>
      <c r="J25" s="158" t="str">
        <f>IF($B25="no","",IF((OR(ISBLANK('C. Market conditions'!J8),'C. Market conditions'!J8="Select answer")),"",'C. Market conditions'!J8))</f>
        <v/>
      </c>
      <c r="K25" s="158" t="str">
        <f>IF($B25="no","",IF((OR(ISBLANK('C. Market conditions'!K8),'C. Market conditions'!K8="Select answer")),"",'C. Market conditions'!K8))</f>
        <v/>
      </c>
      <c r="L25" s="158" t="str">
        <f>IF($B25="no","",IF((OR(ISBLANK('C. Market conditions'!L8),'C. Market conditions'!L8="Select answer")),"",'C. Market conditions'!L8))</f>
        <v/>
      </c>
      <c r="M25" s="158" t="str">
        <f>IF($B25="no","",IF((OR(ISBLANK('C. Market conditions'!M8),'C. Market conditions'!M8="Select answer")),"",'C. Market conditions'!M8))</f>
        <v/>
      </c>
      <c r="N25" s="158" t="str">
        <f>IF($B25="no","",IF((OR(ISBLANK('C. Market conditions'!N8),'C. Market conditions'!N8="Select answer")),"",'C. Market conditions'!N8))</f>
        <v/>
      </c>
      <c r="O25" s="158" t="str">
        <f>IF($B25="no","",IF((OR(ISBLANK('C. Market conditions'!O8),'C. Market conditions'!O8="Select answer")),"",'C. Market conditions'!O8))</f>
        <v/>
      </c>
      <c r="P25" s="158" t="str">
        <f>IF($B25="no","",IF((OR(ISBLANK('C. Market conditions'!P8),'C. Market conditions'!P8="Select answer")),"",'C. Market conditions'!P8))</f>
        <v/>
      </c>
      <c r="Q25" s="158" t="str">
        <f>IF($B25="no","",IF((OR(ISBLANK('C. Market conditions'!Q8),'C. Market conditions'!Q8="Select answer")),"",'C. Market conditions'!Q8))</f>
        <v/>
      </c>
      <c r="R25" s="158" t="str">
        <f>IF($B25="no","",IF((OR(ISBLANK('C. Market conditions'!R8),'C. Market conditions'!R8="Select answer")),"",'C. Market conditions'!R8))</f>
        <v/>
      </c>
      <c r="S25" s="158" t="str">
        <f>IF($B25="no","",IF((OR(ISBLANK('C. Market conditions'!S8),'C. Market conditions'!S8="Select answer")),"",'C. Market conditions'!S8))</f>
        <v/>
      </c>
      <c r="T25" s="158" t="str">
        <f>IF($B25="no","",IF((OR(ISBLANK('C. Market conditions'!T8),'C. Market conditions'!T8="Select answer")),"",'C. Market conditions'!T8))</f>
        <v/>
      </c>
      <c r="U25" s="158" t="str">
        <f>IF($B25="no","",IF((OR(ISBLANK('C. Market conditions'!U8),'C. Market conditions'!U8="Select answer")),"",'C. Market conditions'!U8))</f>
        <v/>
      </c>
      <c r="V25" s="158" t="str">
        <f>IF($B25="no","",IF((OR(ISBLANK('C. Market conditions'!V8),'C. Market conditions'!V8="Select answer")),"",'C. Market conditions'!V8))</f>
        <v/>
      </c>
      <c r="W25" s="158" t="str">
        <f>IF($B25="no","",IF((OR(ISBLANK('C. Market conditions'!W8),'C. Market conditions'!W8="Select answer")),"",'C. Market conditions'!W8))</f>
        <v/>
      </c>
      <c r="X25" s="158" t="str">
        <f>IF($B25="no","",IF((OR(ISBLANK('C. Market conditions'!X8),'C. Market conditions'!X8="Select answer")),"",'C. Market conditions'!X8))</f>
        <v/>
      </c>
      <c r="Y25" s="158" t="str">
        <f>IF($B25="no","",IF((OR(ISBLANK('C. Market conditions'!Y8),'C. Market conditions'!Y8="Select answer")),"",'C. Market conditions'!Y8))</f>
        <v/>
      </c>
      <c r="Z25" s="158" t="str">
        <f>IF($B25="no","",IF((OR(ISBLANK('C. Market conditions'!Z8),'C. Market conditions'!Z8="Select answer")),"",'C. Market conditions'!Z8))</f>
        <v/>
      </c>
      <c r="AA25" s="158" t="str">
        <f>IF($B25="no","",IF((OR(ISBLANK('C. Market conditions'!AA8),'C. Market conditions'!AA8="Select answer")),"",'C. Market conditions'!AA8))</f>
        <v/>
      </c>
    </row>
    <row r="26" spans="1:27" hidden="1">
      <c r="A26" s="119" t="str">
        <f>'Adapted questions and answers'!$F26</f>
        <v>C8: Does the patented technology embody potential revenue from licensing agreements?</v>
      </c>
      <c r="B26" s="125" t="str">
        <f>'Adapted questions and answers'!$P26</f>
        <v>no</v>
      </c>
      <c r="C26" s="158" t="str">
        <f>IF($B26="no","",IF((OR(ISBLANK('C. Market conditions'!C9),'C. Market conditions'!C9="Select answer")),"",'C. Market conditions'!C9))</f>
        <v/>
      </c>
      <c r="D26" s="158" t="str">
        <f>IF($B26="no","",IF((OR(ISBLANK('C. Market conditions'!D9),'C. Market conditions'!D9="Select answer")),"",'C. Market conditions'!D9))</f>
        <v/>
      </c>
      <c r="E26" s="158" t="str">
        <f>IF($B26="no","",IF((OR(ISBLANK('C. Market conditions'!E9),'C. Market conditions'!E9="Select answer")),"",'C. Market conditions'!E9))</f>
        <v/>
      </c>
      <c r="F26" s="158" t="str">
        <f>IF($B26="no","",IF((OR(ISBLANK('C. Market conditions'!F9),'C. Market conditions'!F9="Select answer")),"",'C. Market conditions'!F9))</f>
        <v/>
      </c>
      <c r="G26" s="158" t="str">
        <f>IF($B26="no","",IF((OR(ISBLANK('C. Market conditions'!G9),'C. Market conditions'!G9="Select answer")),"",'C. Market conditions'!G9))</f>
        <v/>
      </c>
      <c r="H26" s="158" t="str">
        <f>IF($B26="no","",IF((OR(ISBLANK('C. Market conditions'!H9),'C. Market conditions'!H9="Select answer")),"",'C. Market conditions'!H9))</f>
        <v/>
      </c>
      <c r="I26" s="158" t="str">
        <f>IF($B26="no","",IF((OR(ISBLANK('C. Market conditions'!I9),'C. Market conditions'!I9="Select answer")),"",'C. Market conditions'!I9))</f>
        <v/>
      </c>
      <c r="J26" s="158" t="str">
        <f>IF($B26="no","",IF((OR(ISBLANK('C. Market conditions'!J9),'C. Market conditions'!J9="Select answer")),"",'C. Market conditions'!J9))</f>
        <v/>
      </c>
      <c r="K26" s="158" t="str">
        <f>IF($B26="no","",IF((OR(ISBLANK('C. Market conditions'!K9),'C. Market conditions'!K9="Select answer")),"",'C. Market conditions'!K9))</f>
        <v/>
      </c>
      <c r="L26" s="158" t="str">
        <f>IF($B26="no","",IF((OR(ISBLANK('C. Market conditions'!L9),'C. Market conditions'!L9="Select answer")),"",'C. Market conditions'!L9))</f>
        <v/>
      </c>
      <c r="M26" s="158" t="str">
        <f>IF($B26="no","",IF((OR(ISBLANK('C. Market conditions'!M9),'C. Market conditions'!M9="Select answer")),"",'C. Market conditions'!M9))</f>
        <v/>
      </c>
      <c r="N26" s="158" t="str">
        <f>IF($B26="no","",IF((OR(ISBLANK('C. Market conditions'!N9),'C. Market conditions'!N9="Select answer")),"",'C. Market conditions'!N9))</f>
        <v/>
      </c>
      <c r="O26" s="158" t="str">
        <f>IF($B26="no","",IF((OR(ISBLANK('C. Market conditions'!O9),'C. Market conditions'!O9="Select answer")),"",'C. Market conditions'!O9))</f>
        <v/>
      </c>
      <c r="P26" s="158" t="str">
        <f>IF($B26="no","",IF((OR(ISBLANK('C. Market conditions'!P9),'C. Market conditions'!P9="Select answer")),"",'C. Market conditions'!P9))</f>
        <v/>
      </c>
      <c r="Q26" s="158" t="str">
        <f>IF($B26="no","",IF((OR(ISBLANK('C. Market conditions'!Q9),'C. Market conditions'!Q9="Select answer")),"",'C. Market conditions'!Q9))</f>
        <v/>
      </c>
      <c r="R26" s="158" t="str">
        <f>IF($B26="no","",IF((OR(ISBLANK('C. Market conditions'!R9),'C. Market conditions'!R9="Select answer")),"",'C. Market conditions'!R9))</f>
        <v/>
      </c>
      <c r="S26" s="158" t="str">
        <f>IF($B26="no","",IF((OR(ISBLANK('C. Market conditions'!S9),'C. Market conditions'!S9="Select answer")),"",'C. Market conditions'!S9))</f>
        <v/>
      </c>
      <c r="T26" s="158" t="str">
        <f>IF($B26="no","",IF((OR(ISBLANK('C. Market conditions'!T9),'C. Market conditions'!T9="Select answer")),"",'C. Market conditions'!T9))</f>
        <v/>
      </c>
      <c r="U26" s="158" t="str">
        <f>IF($B26="no","",IF((OR(ISBLANK('C. Market conditions'!U9),'C. Market conditions'!U9="Select answer")),"",'C. Market conditions'!U9))</f>
        <v/>
      </c>
      <c r="V26" s="158" t="str">
        <f>IF($B26="no","",IF((OR(ISBLANK('C. Market conditions'!V9),'C. Market conditions'!V9="Select answer")),"",'C. Market conditions'!V9))</f>
        <v/>
      </c>
      <c r="W26" s="158" t="str">
        <f>IF($B26="no","",IF((OR(ISBLANK('C. Market conditions'!W9),'C. Market conditions'!W9="Select answer")),"",'C. Market conditions'!W9))</f>
        <v/>
      </c>
      <c r="X26" s="158" t="str">
        <f>IF($B26="no","",IF((OR(ISBLANK('C. Market conditions'!X9),'C. Market conditions'!X9="Select answer")),"",'C. Market conditions'!X9))</f>
        <v/>
      </c>
      <c r="Y26" s="158" t="str">
        <f>IF($B26="no","",IF((OR(ISBLANK('C. Market conditions'!Y9),'C. Market conditions'!Y9="Select answer")),"",'C. Market conditions'!Y9))</f>
        <v/>
      </c>
      <c r="Z26" s="158" t="str">
        <f>IF($B26="no","",IF((OR(ISBLANK('C. Market conditions'!Z9),'C. Market conditions'!Z9="Select answer")),"",'C. Market conditions'!Z9))</f>
        <v/>
      </c>
      <c r="AA26" s="158" t="str">
        <f>IF($B26="no","",IF((OR(ISBLANK('C. Market conditions'!AA9),'C. Market conditions'!AA9="Select answer")),"",'C. Market conditions'!AA9))</f>
        <v/>
      </c>
    </row>
    <row r="27" spans="1:27">
      <c r="A27" s="119" t="str">
        <f>'Adapted questions and answers'!$F27</f>
        <v>C9: Do commercial activities require special permits/ licences</v>
      </c>
      <c r="B27" s="125" t="str">
        <f>'Adapted questions and answers'!$P27</f>
        <v>yes</v>
      </c>
      <c r="C27" s="158" t="str">
        <f>IF($B27="no","",IF((OR(ISBLANK('C. Market conditions'!C10),'C. Market conditions'!C10="Select answer")),"",'C. Market conditions'!C10))</f>
        <v>5 - Life-term permit/ licence approval from public authorities, or no permit/licence required to sell patent/product in the market</v>
      </c>
      <c r="D27" s="158" t="str">
        <f>IF($B27="no","",IF((OR(ISBLANK('C. Market conditions'!D10),'C. Market conditions'!D10="Select answer")),"",'C. Market conditions'!D10))</f>
        <v>1 - Permit/licence required. Refusal from public authorities</v>
      </c>
      <c r="E27" s="158" t="str">
        <f>IF($B27="no","",IF((OR(ISBLANK('C. Market conditions'!E10),'C. Market conditions'!E10="Select answer")),"",'C. Market conditions'!E10))</f>
        <v/>
      </c>
      <c r="F27" s="158" t="str">
        <f>IF($B27="no","",IF((OR(ISBLANK('C. Market conditions'!F10),'C. Market conditions'!F10="Select answer")),"",'C. Market conditions'!F10))</f>
        <v/>
      </c>
      <c r="G27" s="158" t="str">
        <f>IF($B27="no","",IF((OR(ISBLANK('C. Market conditions'!G10),'C. Market conditions'!G10="Select answer")),"",'C. Market conditions'!G10))</f>
        <v/>
      </c>
      <c r="H27" s="158" t="str">
        <f>IF($B27="no","",IF((OR(ISBLANK('C. Market conditions'!H10),'C. Market conditions'!H10="Select answer")),"",'C. Market conditions'!H10))</f>
        <v/>
      </c>
      <c r="I27" s="158" t="str">
        <f>IF($B27="no","",IF((OR(ISBLANK('C. Market conditions'!I10),'C. Market conditions'!I10="Select answer")),"",'C. Market conditions'!I10))</f>
        <v/>
      </c>
      <c r="J27" s="158" t="str">
        <f>IF($B27="no","",IF((OR(ISBLANK('C. Market conditions'!J10),'C. Market conditions'!J10="Select answer")),"",'C. Market conditions'!J10))</f>
        <v/>
      </c>
      <c r="K27" s="158" t="str">
        <f>IF($B27="no","",IF((OR(ISBLANK('C. Market conditions'!K10),'C. Market conditions'!K10="Select answer")),"",'C. Market conditions'!K10))</f>
        <v/>
      </c>
      <c r="L27" s="158" t="str">
        <f>IF($B27="no","",IF((OR(ISBLANK('C. Market conditions'!L10),'C. Market conditions'!L10="Select answer")),"",'C. Market conditions'!L10))</f>
        <v/>
      </c>
      <c r="M27" s="158" t="str">
        <f>IF($B27="no","",IF((OR(ISBLANK('C. Market conditions'!M10),'C. Market conditions'!M10="Select answer")),"",'C. Market conditions'!M10))</f>
        <v/>
      </c>
      <c r="N27" s="158" t="str">
        <f>IF($B27="no","",IF((OR(ISBLANK('C. Market conditions'!N10),'C. Market conditions'!N10="Select answer")),"",'C. Market conditions'!N10))</f>
        <v/>
      </c>
      <c r="O27" s="158" t="str">
        <f>IF($B27="no","",IF((OR(ISBLANK('C. Market conditions'!O10),'C. Market conditions'!O10="Select answer")),"",'C. Market conditions'!O10))</f>
        <v/>
      </c>
      <c r="P27" s="158" t="str">
        <f>IF($B27="no","",IF((OR(ISBLANK('C. Market conditions'!P10),'C. Market conditions'!P10="Select answer")),"",'C. Market conditions'!P10))</f>
        <v/>
      </c>
      <c r="Q27" s="158" t="str">
        <f>IF($B27="no","",IF((OR(ISBLANK('C. Market conditions'!Q10),'C. Market conditions'!Q10="Select answer")),"",'C. Market conditions'!Q10))</f>
        <v/>
      </c>
      <c r="R27" s="158" t="str">
        <f>IF($B27="no","",IF((OR(ISBLANK('C. Market conditions'!R10),'C. Market conditions'!R10="Select answer")),"",'C. Market conditions'!R10))</f>
        <v/>
      </c>
      <c r="S27" s="158" t="str">
        <f>IF($B27="no","",IF((OR(ISBLANK('C. Market conditions'!S10),'C. Market conditions'!S10="Select answer")),"",'C. Market conditions'!S10))</f>
        <v/>
      </c>
      <c r="T27" s="158" t="str">
        <f>IF($B27="no","",IF((OR(ISBLANK('C. Market conditions'!T10),'C. Market conditions'!T10="Select answer")),"",'C. Market conditions'!T10))</f>
        <v/>
      </c>
      <c r="U27" s="158" t="str">
        <f>IF($B27="no","",IF((OR(ISBLANK('C. Market conditions'!U10),'C. Market conditions'!U10="Select answer")),"",'C. Market conditions'!U10))</f>
        <v/>
      </c>
      <c r="V27" s="158" t="str">
        <f>IF($B27="no","",IF((OR(ISBLANK('C. Market conditions'!V10),'C. Market conditions'!V10="Select answer")),"",'C. Market conditions'!V10))</f>
        <v/>
      </c>
      <c r="W27" s="158" t="str">
        <f>IF($B27="no","",IF((OR(ISBLANK('C. Market conditions'!W10),'C. Market conditions'!W10="Select answer")),"",'C. Market conditions'!W10))</f>
        <v/>
      </c>
      <c r="X27" s="158" t="str">
        <f>IF($B27="no","",IF((OR(ISBLANK('C. Market conditions'!X10),'C. Market conditions'!X10="Select answer")),"",'C. Market conditions'!X10))</f>
        <v/>
      </c>
      <c r="Y27" s="158" t="str">
        <f>IF($B27="no","",IF((OR(ISBLANK('C. Market conditions'!Y10),'C. Market conditions'!Y10="Select answer")),"",'C. Market conditions'!Y10))</f>
        <v/>
      </c>
      <c r="Z27" s="158" t="str">
        <f>IF($B27="no","",IF((OR(ISBLANK('C. Market conditions'!Z10),'C. Market conditions'!Z10="Select answer")),"",'C. Market conditions'!Z10))</f>
        <v/>
      </c>
      <c r="AA27" s="158" t="str">
        <f>IF($B27="no","",IF((OR(ISBLANK('C. Market conditions'!AA10),'C. Market conditions'!AA10="Select answer")),"",'C. Market conditions'!AA10))</f>
        <v/>
      </c>
    </row>
    <row r="28" spans="1:27" hidden="1">
      <c r="A28" s="119" t="str">
        <f>'Adapted questions and answers'!$F28</f>
        <v>D1: Can the existing business area output in the relevant market be maintained without utilising the patented technology?</v>
      </c>
      <c r="B28" s="125" t="str">
        <f>'Adapted questions and answers'!$P28</f>
        <v>no</v>
      </c>
      <c r="C28" s="158" t="str">
        <f>IF($B28="no","",IF((OR(ISBLANK('D. Finance'!C2),'D. Finance'!C2="Select answer")),"",'D. Finance'!C2))</f>
        <v/>
      </c>
      <c r="D28" s="158" t="str">
        <f>IF($B28="no","",IF((OR(ISBLANK('D. Finance'!D2),'D. Finance'!D2="Select answer")),"",'D. Finance'!D2))</f>
        <v/>
      </c>
      <c r="E28" s="158" t="str">
        <f>IF($B28="no","",IF((OR(ISBLANK('D. Finance'!E2),'D. Finance'!E2="Select answer")),"",'D. Finance'!E2))</f>
        <v/>
      </c>
      <c r="F28" s="158" t="str">
        <f>IF($B28="no","",IF((OR(ISBLANK('D. Finance'!F2),'D. Finance'!F2="Select answer")),"",'D. Finance'!F2))</f>
        <v/>
      </c>
      <c r="G28" s="158" t="str">
        <f>IF($B28="no","",IF((OR(ISBLANK('D. Finance'!G2),'D. Finance'!G2="Select answer")),"",'D. Finance'!G2))</f>
        <v/>
      </c>
      <c r="H28" s="158" t="str">
        <f>IF($B28="no","",IF((OR(ISBLANK('D. Finance'!H2),'D. Finance'!H2="Select answer")),"",'D. Finance'!H2))</f>
        <v/>
      </c>
      <c r="I28" s="158" t="str">
        <f>IF($B28="no","",IF((OR(ISBLANK('D. Finance'!I2),'D. Finance'!I2="Select answer")),"",'D. Finance'!I2))</f>
        <v/>
      </c>
      <c r="J28" s="158" t="str">
        <f>IF($B28="no","",IF((OR(ISBLANK('D. Finance'!J2),'D. Finance'!J2="Select answer")),"",'D. Finance'!J2))</f>
        <v/>
      </c>
      <c r="K28" s="158" t="str">
        <f>IF($B28="no","",IF((OR(ISBLANK('D. Finance'!K2),'D. Finance'!K2="Select answer")),"",'D. Finance'!K2))</f>
        <v/>
      </c>
      <c r="L28" s="158" t="str">
        <f>IF($B28="no","",IF((OR(ISBLANK('D. Finance'!L2),'D. Finance'!L2="Select answer")),"",'D. Finance'!L2))</f>
        <v/>
      </c>
      <c r="M28" s="158" t="str">
        <f>IF($B28="no","",IF((OR(ISBLANK('D. Finance'!M2),'D. Finance'!M2="Select answer")),"",'D. Finance'!M2))</f>
        <v/>
      </c>
      <c r="N28" s="158" t="str">
        <f>IF($B28="no","",IF((OR(ISBLANK('D. Finance'!N2),'D. Finance'!N2="Select answer")),"",'D. Finance'!N2))</f>
        <v/>
      </c>
      <c r="O28" s="158" t="str">
        <f>IF($B28="no","",IF((OR(ISBLANK('D. Finance'!O2),'D. Finance'!O2="Select answer")),"",'D. Finance'!O2))</f>
        <v/>
      </c>
      <c r="P28" s="158" t="str">
        <f>IF($B28="no","",IF((OR(ISBLANK('D. Finance'!P2),'D. Finance'!P2="Select answer")),"",'D. Finance'!P2))</f>
        <v/>
      </c>
      <c r="Q28" s="158" t="str">
        <f>IF($B28="no","",IF((OR(ISBLANK('D. Finance'!Q2),'D. Finance'!Q2="Select answer")),"",'D. Finance'!Q2))</f>
        <v/>
      </c>
      <c r="R28" s="158" t="str">
        <f>IF($B28="no","",IF((OR(ISBLANK('D. Finance'!R2),'D. Finance'!R2="Select answer")),"",'D. Finance'!R2))</f>
        <v/>
      </c>
      <c r="S28" s="158" t="str">
        <f>IF($B28="no","",IF((OR(ISBLANK('D. Finance'!S2),'D. Finance'!S2="Select answer")),"",'D. Finance'!S2))</f>
        <v/>
      </c>
      <c r="T28" s="158" t="str">
        <f>IF($B28="no","",IF((OR(ISBLANK('D. Finance'!T2),'D. Finance'!T2="Select answer")),"",'D. Finance'!T2))</f>
        <v/>
      </c>
      <c r="U28" s="158" t="str">
        <f>IF($B28="no","",IF((OR(ISBLANK('D. Finance'!U2),'D. Finance'!U2="Select answer")),"",'D. Finance'!U2))</f>
        <v/>
      </c>
      <c r="V28" s="158" t="str">
        <f>IF($B28="no","",IF((OR(ISBLANK('D. Finance'!V2),'D. Finance'!V2="Select answer")),"",'D. Finance'!V2))</f>
        <v/>
      </c>
      <c r="W28" s="158" t="str">
        <f>IF($B28="no","",IF((OR(ISBLANK('D. Finance'!W2),'D. Finance'!W2="Select answer")),"",'D. Finance'!W2))</f>
        <v/>
      </c>
      <c r="X28" s="158" t="str">
        <f>IF($B28="no","",IF((OR(ISBLANK('D. Finance'!X2),'D. Finance'!X2="Select answer")),"",'D. Finance'!X2))</f>
        <v/>
      </c>
      <c r="Y28" s="158" t="str">
        <f>IF($B28="no","",IF((OR(ISBLANK('D. Finance'!Y2),'D. Finance'!Y2="Select answer")),"",'D. Finance'!Y2))</f>
        <v/>
      </c>
      <c r="Z28" s="158" t="str">
        <f>IF($B28="no","",IF((OR(ISBLANK('D. Finance'!Z2),'D. Finance'!Z2="Select answer")),"",'D. Finance'!Z2))</f>
        <v/>
      </c>
      <c r="AA28" s="158" t="str">
        <f>IF($B28="no","",IF((OR(ISBLANK('D. Finance'!AA2),'D. Finance'!AA2="Select answer")),"",'D. Finance'!AA2))</f>
        <v/>
      </c>
    </row>
    <row r="29" spans="1:27">
      <c r="A29" s="119" t="str">
        <f>'Adapted questions and answers'!$F29</f>
        <v>D2: What are the necessary future development costs?</v>
      </c>
      <c r="B29" s="125" t="str">
        <f>'Adapted questions and answers'!$P29</f>
        <v>yes</v>
      </c>
      <c r="C29" s="158">
        <f>IF($B29="no","",IF((OR(ISBLANK('D. Finance'!C3),'D. Finance'!C3="Select answer")),"",'D. Finance'!C3))</f>
        <v>0.15</v>
      </c>
      <c r="D29" s="158">
        <f>IF($B29="no","",IF((OR(ISBLANK('D. Finance'!D3),'D. Finance'!D3="Select answer")),"",'D. Finance'!D3))</f>
        <v>0.15</v>
      </c>
      <c r="E29" s="158" t="str">
        <f>IF($B29="no","",IF((OR(ISBLANK('D. Finance'!E3),'D. Finance'!E3="Select answer")),"",'D. Finance'!E3))</f>
        <v/>
      </c>
      <c r="F29" s="158" t="str">
        <f>IF($B29="no","",IF((OR(ISBLANK('D. Finance'!F3),'D. Finance'!F3="Select answer")),"",'D. Finance'!F3))</f>
        <v/>
      </c>
      <c r="G29" s="158" t="str">
        <f>IF($B29="no","",IF((OR(ISBLANK('D. Finance'!G3),'D. Finance'!G3="Select answer")),"",'D. Finance'!G3))</f>
        <v/>
      </c>
      <c r="H29" s="158" t="str">
        <f>IF($B29="no","",IF((OR(ISBLANK('D. Finance'!H3),'D. Finance'!H3="Select answer")),"",'D. Finance'!H3))</f>
        <v/>
      </c>
      <c r="I29" s="158" t="str">
        <f>IF($B29="no","",IF((OR(ISBLANK('D. Finance'!I3),'D. Finance'!I3="Select answer")),"",'D. Finance'!I3))</f>
        <v/>
      </c>
      <c r="J29" s="158" t="str">
        <f>IF($B29="no","",IF((OR(ISBLANK('D. Finance'!J3),'D. Finance'!J3="Select answer")),"",'D. Finance'!J3))</f>
        <v/>
      </c>
      <c r="K29" s="158" t="str">
        <f>IF($B29="no","",IF((OR(ISBLANK('D. Finance'!K3),'D. Finance'!K3="Select answer")),"",'D. Finance'!K3))</f>
        <v/>
      </c>
      <c r="L29" s="158" t="str">
        <f>IF($B29="no","",IF((OR(ISBLANK('D. Finance'!L3),'D. Finance'!L3="Select answer")),"",'D. Finance'!L3))</f>
        <v/>
      </c>
      <c r="M29" s="158" t="str">
        <f>IF($B29="no","",IF((OR(ISBLANK('D. Finance'!M3),'D. Finance'!M3="Select answer")),"",'D. Finance'!M3))</f>
        <v/>
      </c>
      <c r="N29" s="158" t="str">
        <f>IF($B29="no","",IF((OR(ISBLANK('D. Finance'!N3),'D. Finance'!N3="Select answer")),"",'D. Finance'!N3))</f>
        <v/>
      </c>
      <c r="O29" s="158" t="str">
        <f>IF($B29="no","",IF((OR(ISBLANK('D. Finance'!O3),'D. Finance'!O3="Select answer")),"",'D. Finance'!O3))</f>
        <v/>
      </c>
      <c r="P29" s="158" t="str">
        <f>IF($B29="no","",IF((OR(ISBLANK('D. Finance'!P3),'D. Finance'!P3="Select answer")),"",'D. Finance'!P3))</f>
        <v/>
      </c>
      <c r="Q29" s="158" t="str">
        <f>IF($B29="no","",IF((OR(ISBLANK('D. Finance'!Q3),'D. Finance'!Q3="Select answer")),"",'D. Finance'!Q3))</f>
        <v/>
      </c>
      <c r="R29" s="158" t="str">
        <f>IF($B29="no","",IF((OR(ISBLANK('D. Finance'!R3),'D. Finance'!R3="Select answer")),"",'D. Finance'!R3))</f>
        <v/>
      </c>
      <c r="S29" s="158" t="str">
        <f>IF($B29="no","",IF((OR(ISBLANK('D. Finance'!S3),'D. Finance'!S3="Select answer")),"",'D. Finance'!S3))</f>
        <v/>
      </c>
      <c r="T29" s="158" t="str">
        <f>IF($B29="no","",IF((OR(ISBLANK('D. Finance'!T3),'D. Finance'!T3="Select answer")),"",'D. Finance'!T3))</f>
        <v/>
      </c>
      <c r="U29" s="158" t="str">
        <f>IF($B29="no","",IF((OR(ISBLANK('D. Finance'!U3),'D. Finance'!U3="Select answer")),"",'D. Finance'!U3))</f>
        <v/>
      </c>
      <c r="V29" s="158" t="str">
        <f>IF($B29="no","",IF((OR(ISBLANK('D. Finance'!V3),'D. Finance'!V3="Select answer")),"",'D. Finance'!V3))</f>
        <v/>
      </c>
      <c r="W29" s="158" t="str">
        <f>IF($B29="no","",IF((OR(ISBLANK('D. Finance'!W3),'D. Finance'!W3="Select answer")),"",'D. Finance'!W3))</f>
        <v/>
      </c>
      <c r="X29" s="158" t="str">
        <f>IF($B29="no","",IF((OR(ISBLANK('D. Finance'!X3),'D. Finance'!X3="Select answer")),"",'D. Finance'!X3))</f>
        <v/>
      </c>
      <c r="Y29" s="158" t="str">
        <f>IF($B29="no","",IF((OR(ISBLANK('D. Finance'!Y3),'D. Finance'!Y3="Select answer")),"",'D. Finance'!Y3))</f>
        <v/>
      </c>
      <c r="Z29" s="158" t="str">
        <f>IF($B29="no","",IF((OR(ISBLANK('D. Finance'!Z3),'D. Finance'!Z3="Select answer")),"",'D. Finance'!Z3))</f>
        <v/>
      </c>
      <c r="AA29" s="158" t="str">
        <f>IF($B29="no","",IF((OR(ISBLANK('D. Finance'!AA3),'D. Finance'!AA3="Select answer")),"",'D. Finance'!AA3))</f>
        <v/>
      </c>
    </row>
    <row r="30" spans="1:27">
      <c r="A30" s="119" t="str">
        <f>'Adapted questions and answers'!$F30</f>
        <v>D3: What is the index for cost of production when implementing the patented technology?</v>
      </c>
      <c r="B30" s="125" t="str">
        <f>'Adapted questions and answers'!$P30</f>
        <v>yes</v>
      </c>
      <c r="C30" s="158">
        <f>IF($B30="no","",IF((OR(ISBLANK('D. Finance'!C4),'D. Finance'!C4="Select answer")),"",'D. Finance'!C4))</f>
        <v>1</v>
      </c>
      <c r="D30" s="158">
        <f>IF($B30="no","",IF((OR(ISBLANK('D. Finance'!D4),'D. Finance'!D4="Select answer")),"",'D. Finance'!D4))</f>
        <v>1</v>
      </c>
      <c r="E30" s="158" t="str">
        <f>IF($B30="no","",IF((OR(ISBLANK('D. Finance'!E4),'D. Finance'!E4="Select answer")),"",'D. Finance'!E4))</f>
        <v/>
      </c>
      <c r="F30" s="158" t="str">
        <f>IF($B30="no","",IF((OR(ISBLANK('D. Finance'!F4),'D. Finance'!F4="Select answer")),"",'D. Finance'!F4))</f>
        <v/>
      </c>
      <c r="G30" s="158" t="str">
        <f>IF($B30="no","",IF((OR(ISBLANK('D. Finance'!G4),'D. Finance'!G4="Select answer")),"",'D. Finance'!G4))</f>
        <v/>
      </c>
      <c r="H30" s="158" t="str">
        <f>IF($B30="no","",IF((OR(ISBLANK('D. Finance'!H4),'D. Finance'!H4="Select answer")),"",'D. Finance'!H4))</f>
        <v/>
      </c>
      <c r="I30" s="158" t="str">
        <f>IF($B30="no","",IF((OR(ISBLANK('D. Finance'!I4),'D. Finance'!I4="Select answer")),"",'D. Finance'!I4))</f>
        <v/>
      </c>
      <c r="J30" s="158" t="str">
        <f>IF($B30="no","",IF((OR(ISBLANK('D. Finance'!J4),'D. Finance'!J4="Select answer")),"",'D. Finance'!J4))</f>
        <v/>
      </c>
      <c r="K30" s="158" t="str">
        <f>IF($B30="no","",IF((OR(ISBLANK('D. Finance'!K4),'D. Finance'!K4="Select answer")),"",'D. Finance'!K4))</f>
        <v/>
      </c>
      <c r="L30" s="158" t="str">
        <f>IF($B30="no","",IF((OR(ISBLANK('D. Finance'!L4),'D. Finance'!L4="Select answer")),"",'D. Finance'!L4))</f>
        <v/>
      </c>
      <c r="M30" s="158" t="str">
        <f>IF($B30="no","",IF((OR(ISBLANK('D. Finance'!M4),'D. Finance'!M4="Select answer")),"",'D. Finance'!M4))</f>
        <v/>
      </c>
      <c r="N30" s="158" t="str">
        <f>IF($B30="no","",IF((OR(ISBLANK('D. Finance'!N4),'D. Finance'!N4="Select answer")),"",'D. Finance'!N4))</f>
        <v/>
      </c>
      <c r="O30" s="158" t="str">
        <f>IF($B30="no","",IF((OR(ISBLANK('D. Finance'!O4),'D. Finance'!O4="Select answer")),"",'D. Finance'!O4))</f>
        <v/>
      </c>
      <c r="P30" s="158" t="str">
        <f>IF($B30="no","",IF((OR(ISBLANK('D. Finance'!P4),'D. Finance'!P4="Select answer")),"",'D. Finance'!P4))</f>
        <v/>
      </c>
      <c r="Q30" s="158" t="str">
        <f>IF($B30="no","",IF((OR(ISBLANK('D. Finance'!Q4),'D. Finance'!Q4="Select answer")),"",'D. Finance'!Q4))</f>
        <v/>
      </c>
      <c r="R30" s="158" t="str">
        <f>IF($B30="no","",IF((OR(ISBLANK('D. Finance'!R4),'D. Finance'!R4="Select answer")),"",'D. Finance'!R4))</f>
        <v/>
      </c>
      <c r="S30" s="158" t="str">
        <f>IF($B30="no","",IF((OR(ISBLANK('D. Finance'!S4),'D. Finance'!S4="Select answer")),"",'D. Finance'!S4))</f>
        <v/>
      </c>
      <c r="T30" s="158" t="str">
        <f>IF($B30="no","",IF((OR(ISBLANK('D. Finance'!T4),'D. Finance'!T4="Select answer")),"",'D. Finance'!T4))</f>
        <v/>
      </c>
      <c r="U30" s="158" t="str">
        <f>IF($B30="no","",IF((OR(ISBLANK('D. Finance'!U4),'D. Finance'!U4="Select answer")),"",'D. Finance'!U4))</f>
        <v/>
      </c>
      <c r="V30" s="158" t="str">
        <f>IF($B30="no","",IF((OR(ISBLANK('D. Finance'!V4),'D. Finance'!V4="Select answer")),"",'D. Finance'!V4))</f>
        <v/>
      </c>
      <c r="W30" s="158" t="str">
        <f>IF($B30="no","",IF((OR(ISBLANK('D. Finance'!W4),'D. Finance'!W4="Select answer")),"",'D. Finance'!W4))</f>
        <v/>
      </c>
      <c r="X30" s="158" t="str">
        <f>IF($B30="no","",IF((OR(ISBLANK('D. Finance'!X4),'D. Finance'!X4="Select answer")),"",'D. Finance'!X4))</f>
        <v/>
      </c>
      <c r="Y30" s="158" t="str">
        <f>IF($B30="no","",IF((OR(ISBLANK('D. Finance'!Y4),'D. Finance'!Y4="Select answer")),"",'D. Finance'!Y4))</f>
        <v/>
      </c>
      <c r="Z30" s="158" t="str">
        <f>IF($B30="no","",IF((OR(ISBLANK('D. Finance'!Z4),'D. Finance'!Z4="Select answer")),"",'D. Finance'!Z4))</f>
        <v/>
      </c>
      <c r="AA30" s="158" t="str">
        <f>IF($B30="no","",IF((OR(ISBLANK('D. Finance'!AA4),'D. Finance'!AA4="Select answer")),"",'D. Finance'!AA4))</f>
        <v/>
      </c>
    </row>
    <row r="31" spans="1:27">
      <c r="A31" s="119" t="str">
        <f>'Adapted questions and answers'!$F31</f>
        <v>D4: What investment is necessary for production equipment?</v>
      </c>
      <c r="B31" s="125" t="str">
        <f>'Adapted questions and answers'!$P31</f>
        <v>yes</v>
      </c>
      <c r="C31" s="158">
        <f>IF($B31="no","",IF((OR(ISBLANK('D. Finance'!C5),'D. Finance'!C5="Select answer")),"",'D. Finance'!C5))</f>
        <v>1</v>
      </c>
      <c r="D31" s="158">
        <f>IF($B31="no","",IF((OR(ISBLANK('D. Finance'!D5),'D. Finance'!D5="Select answer")),"",'D. Finance'!D5))</f>
        <v>0.7</v>
      </c>
      <c r="E31" s="158" t="str">
        <f>IF($B31="no","",IF((OR(ISBLANK('D. Finance'!E5),'D. Finance'!E5="Select answer")),"",'D. Finance'!E5))</f>
        <v/>
      </c>
      <c r="F31" s="158" t="str">
        <f>IF($B31="no","",IF((OR(ISBLANK('D. Finance'!F5),'D. Finance'!F5="Select answer")),"",'D. Finance'!F5))</f>
        <v/>
      </c>
      <c r="G31" s="158" t="str">
        <f>IF($B31="no","",IF((OR(ISBLANK('D. Finance'!G5),'D. Finance'!G5="Select answer")),"",'D. Finance'!G5))</f>
        <v/>
      </c>
      <c r="H31" s="158" t="str">
        <f>IF($B31="no","",IF((OR(ISBLANK('D. Finance'!H5),'D. Finance'!H5="Select answer")),"",'D. Finance'!H5))</f>
        <v/>
      </c>
      <c r="I31" s="158" t="str">
        <f>IF($B31="no","",IF((OR(ISBLANK('D. Finance'!I5),'D. Finance'!I5="Select answer")),"",'D. Finance'!I5))</f>
        <v/>
      </c>
      <c r="J31" s="158" t="str">
        <f>IF($B31="no","",IF((OR(ISBLANK('D. Finance'!J5),'D. Finance'!J5="Select answer")),"",'D. Finance'!J5))</f>
        <v/>
      </c>
      <c r="K31" s="158" t="str">
        <f>IF($B31="no","",IF((OR(ISBLANK('D. Finance'!K5),'D. Finance'!K5="Select answer")),"",'D. Finance'!K5))</f>
        <v/>
      </c>
      <c r="L31" s="158" t="str">
        <f>IF($B31="no","",IF((OR(ISBLANK('D. Finance'!L5),'D. Finance'!L5="Select answer")),"",'D. Finance'!L5))</f>
        <v/>
      </c>
      <c r="M31" s="158" t="str">
        <f>IF($B31="no","",IF((OR(ISBLANK('D. Finance'!M5),'D. Finance'!M5="Select answer")),"",'D. Finance'!M5))</f>
        <v/>
      </c>
      <c r="N31" s="158" t="str">
        <f>IF($B31="no","",IF((OR(ISBLANK('D. Finance'!N5),'D. Finance'!N5="Select answer")),"",'D. Finance'!N5))</f>
        <v/>
      </c>
      <c r="O31" s="158" t="str">
        <f>IF($B31="no","",IF((OR(ISBLANK('D. Finance'!O5),'D. Finance'!O5="Select answer")),"",'D. Finance'!O5))</f>
        <v/>
      </c>
      <c r="P31" s="158" t="str">
        <f>IF($B31="no","",IF((OR(ISBLANK('D. Finance'!P5),'D. Finance'!P5="Select answer")),"",'D. Finance'!P5))</f>
        <v/>
      </c>
      <c r="Q31" s="158" t="str">
        <f>IF($B31="no","",IF((OR(ISBLANK('D. Finance'!Q5),'D. Finance'!Q5="Select answer")),"",'D. Finance'!Q5))</f>
        <v/>
      </c>
      <c r="R31" s="158" t="str">
        <f>IF($B31="no","",IF((OR(ISBLANK('D. Finance'!R5),'D. Finance'!R5="Select answer")),"",'D. Finance'!R5))</f>
        <v/>
      </c>
      <c r="S31" s="158" t="str">
        <f>IF($B31="no","",IF((OR(ISBLANK('D. Finance'!S5),'D. Finance'!S5="Select answer")),"",'D. Finance'!S5))</f>
        <v/>
      </c>
      <c r="T31" s="158" t="str">
        <f>IF($B31="no","",IF((OR(ISBLANK('D. Finance'!T5),'D. Finance'!T5="Select answer")),"",'D. Finance'!T5))</f>
        <v/>
      </c>
      <c r="U31" s="158" t="str">
        <f>IF($B31="no","",IF((OR(ISBLANK('D. Finance'!U5),'D. Finance'!U5="Select answer")),"",'D. Finance'!U5))</f>
        <v/>
      </c>
      <c r="V31" s="158" t="str">
        <f>IF($B31="no","",IF((OR(ISBLANK('D. Finance'!V5),'D. Finance'!V5="Select answer")),"",'D. Finance'!V5))</f>
        <v/>
      </c>
      <c r="W31" s="158" t="str">
        <f>IF($B31="no","",IF((OR(ISBLANK('D. Finance'!W5),'D. Finance'!W5="Select answer")),"",'D. Finance'!W5))</f>
        <v/>
      </c>
      <c r="X31" s="158" t="str">
        <f>IF($B31="no","",IF((OR(ISBLANK('D. Finance'!X5),'D. Finance'!X5="Select answer")),"",'D. Finance'!X5))</f>
        <v/>
      </c>
      <c r="Y31" s="158" t="str">
        <f>IF($B31="no","",IF((OR(ISBLANK('D. Finance'!Y5),'D. Finance'!Y5="Select answer")),"",'D. Finance'!Y5))</f>
        <v/>
      </c>
      <c r="Z31" s="158" t="str">
        <f>IF($B31="no","",IF((OR(ISBLANK('D. Finance'!Z5),'D. Finance'!Z5="Select answer")),"",'D. Finance'!Z5))</f>
        <v/>
      </c>
      <c r="AA31" s="158" t="str">
        <f>IF($B31="no","",IF((OR(ISBLANK('D. Finance'!AA5),'D. Finance'!AA5="Select answer")),"",'D. Finance'!AA5))</f>
        <v/>
      </c>
    </row>
    <row r="32" spans="1:27">
      <c r="A32" s="119" t="str">
        <f>'Adapted questions and answers'!$F32</f>
        <v>D5: Does the company have the financial capacity to cover patent renewal fees in the relevant markets?</v>
      </c>
      <c r="B32" s="125" t="str">
        <f>'Adapted questions and answers'!$P32</f>
        <v>yes</v>
      </c>
      <c r="C32" s="158" t="str">
        <f>IF($B32="no","",IF((OR(ISBLANK('D. Finance'!C6),'D. Finance'!C6="Select answer")),"",'D. Finance'!C6))</f>
        <v>5 - Over 15 countries/all current and potential countries</v>
      </c>
      <c r="D32" s="158" t="str">
        <f>IF($B32="no","",IF((OR(ISBLANK('D. Finance'!D6),'D. Finance'!D6="Select answer")),"",'D. Finance'!D6))</f>
        <v>5 - Over 15 countries/all current and potential countries</v>
      </c>
      <c r="E32" s="158" t="str">
        <f>IF($B32="no","",IF((OR(ISBLANK('D. Finance'!E6),'D. Finance'!E6="Select answer")),"",'D. Finance'!E6))</f>
        <v/>
      </c>
      <c r="F32" s="158" t="str">
        <f>IF($B32="no","",IF((OR(ISBLANK('D. Finance'!F6),'D. Finance'!F6="Select answer")),"",'D. Finance'!F6))</f>
        <v/>
      </c>
      <c r="G32" s="158" t="str">
        <f>IF($B32="no","",IF((OR(ISBLANK('D. Finance'!G6),'D. Finance'!G6="Select answer")),"",'D. Finance'!G6))</f>
        <v/>
      </c>
      <c r="H32" s="158" t="str">
        <f>IF($B32="no","",IF((OR(ISBLANK('D. Finance'!H6),'D. Finance'!H6="Select answer")),"",'D. Finance'!H6))</f>
        <v/>
      </c>
      <c r="I32" s="158" t="str">
        <f>IF($B32="no","",IF((OR(ISBLANK('D. Finance'!I6),'D. Finance'!I6="Select answer")),"",'D. Finance'!I6))</f>
        <v/>
      </c>
      <c r="J32" s="158" t="str">
        <f>IF($B32="no","",IF((OR(ISBLANK('D. Finance'!J6),'D. Finance'!J6="Select answer")),"",'D. Finance'!J6))</f>
        <v/>
      </c>
      <c r="K32" s="158" t="str">
        <f>IF($B32="no","",IF((OR(ISBLANK('D. Finance'!K6),'D. Finance'!K6="Select answer")),"",'D. Finance'!K6))</f>
        <v/>
      </c>
      <c r="L32" s="158" t="str">
        <f>IF($B32="no","",IF((OR(ISBLANK('D. Finance'!L6),'D. Finance'!L6="Select answer")),"",'D. Finance'!L6))</f>
        <v/>
      </c>
      <c r="M32" s="158" t="str">
        <f>IF($B32="no","",IF((OR(ISBLANK('D. Finance'!M6),'D. Finance'!M6="Select answer")),"",'D. Finance'!M6))</f>
        <v/>
      </c>
      <c r="N32" s="158" t="str">
        <f>IF($B32="no","",IF((OR(ISBLANK('D. Finance'!N6),'D. Finance'!N6="Select answer")),"",'D. Finance'!N6))</f>
        <v/>
      </c>
      <c r="O32" s="158" t="str">
        <f>IF($B32="no","",IF((OR(ISBLANK('D. Finance'!O6),'D. Finance'!O6="Select answer")),"",'D. Finance'!O6))</f>
        <v/>
      </c>
      <c r="P32" s="158" t="str">
        <f>IF($B32="no","",IF((OR(ISBLANK('D. Finance'!P6),'D. Finance'!P6="Select answer")),"",'D. Finance'!P6))</f>
        <v/>
      </c>
      <c r="Q32" s="158" t="str">
        <f>IF($B32="no","",IF((OR(ISBLANK('D. Finance'!Q6),'D. Finance'!Q6="Select answer")),"",'D. Finance'!Q6))</f>
        <v/>
      </c>
      <c r="R32" s="158" t="str">
        <f>IF($B32="no","",IF((OR(ISBLANK('D. Finance'!R6),'D. Finance'!R6="Select answer")),"",'D. Finance'!R6))</f>
        <v/>
      </c>
      <c r="S32" s="158" t="str">
        <f>IF($B32="no","",IF((OR(ISBLANK('D. Finance'!S6),'D. Finance'!S6="Select answer")),"",'D. Finance'!S6))</f>
        <v/>
      </c>
      <c r="T32" s="158" t="str">
        <f>IF($B32="no","",IF((OR(ISBLANK('D. Finance'!T6),'D. Finance'!T6="Select answer")),"",'D. Finance'!T6))</f>
        <v/>
      </c>
      <c r="U32" s="158" t="str">
        <f>IF($B32="no","",IF((OR(ISBLANK('D. Finance'!U6),'D. Finance'!U6="Select answer")),"",'D. Finance'!U6))</f>
        <v/>
      </c>
      <c r="V32" s="158" t="str">
        <f>IF($B32="no","",IF((OR(ISBLANK('D. Finance'!V6),'D. Finance'!V6="Select answer")),"",'D. Finance'!V6))</f>
        <v/>
      </c>
      <c r="W32" s="158" t="str">
        <f>IF($B32="no","",IF((OR(ISBLANK('D. Finance'!W6),'D. Finance'!W6="Select answer")),"",'D. Finance'!W6))</f>
        <v/>
      </c>
      <c r="X32" s="158" t="str">
        <f>IF($B32="no","",IF((OR(ISBLANK('D. Finance'!X6),'D. Finance'!X6="Select answer")),"",'D. Finance'!X6))</f>
        <v/>
      </c>
      <c r="Y32" s="158" t="str">
        <f>IF($B32="no","",IF((OR(ISBLANK('D. Finance'!Y6),'D. Finance'!Y6="Select answer")),"",'D. Finance'!Y6))</f>
        <v/>
      </c>
      <c r="Z32" s="158" t="str">
        <f>IF($B32="no","",IF((OR(ISBLANK('D. Finance'!Z6),'D. Finance'!Z6="Select answer")),"",'D. Finance'!Z6))</f>
        <v/>
      </c>
      <c r="AA32" s="158" t="str">
        <f>IF($B32="no","",IF((OR(ISBLANK('D. Finance'!AA6),'D. Finance'!AA6="Select answer")),"",'D. Finance'!AA6))</f>
        <v/>
      </c>
    </row>
    <row r="33" spans="1:27" hidden="1">
      <c r="A33" s="119" t="str">
        <f>'Adapted questions and answers'!$F33</f>
        <v>D6: What is the patented technology`s contribution to company profits?</v>
      </c>
      <c r="B33" s="125" t="str">
        <f>'Adapted questions and answers'!$P33</f>
        <v>no</v>
      </c>
      <c r="C33" s="158" t="str">
        <f>IF($B33="no","",IF((OR(ISBLANK('D. Finance'!C7),'D. Finance'!C7="Select answer")),"",'D. Finance'!C7))</f>
        <v/>
      </c>
      <c r="D33" s="158" t="str">
        <f>IF($B33="no","",IF((OR(ISBLANK('D. Finance'!D7),'D. Finance'!D7="Select answer")),"",'D. Finance'!D7))</f>
        <v/>
      </c>
      <c r="E33" s="158" t="str">
        <f>IF($B33="no","",IF((OR(ISBLANK('D. Finance'!E7),'D. Finance'!E7="Select answer")),"",'D. Finance'!E7))</f>
        <v/>
      </c>
      <c r="F33" s="158" t="str">
        <f>IF($B33="no","",IF((OR(ISBLANK('D. Finance'!F7),'D. Finance'!F7="Select answer")),"",'D. Finance'!F7))</f>
        <v/>
      </c>
      <c r="G33" s="158" t="str">
        <f>IF($B33="no","",IF((OR(ISBLANK('D. Finance'!G7),'D. Finance'!G7="Select answer")),"",'D. Finance'!G7))</f>
        <v/>
      </c>
      <c r="H33" s="158" t="str">
        <f>IF($B33="no","",IF((OR(ISBLANK('D. Finance'!H7),'D. Finance'!H7="Select answer")),"",'D. Finance'!H7))</f>
        <v/>
      </c>
      <c r="I33" s="158" t="str">
        <f>IF($B33="no","",IF((OR(ISBLANK('D. Finance'!I7),'D. Finance'!I7="Select answer")),"",'D. Finance'!I7))</f>
        <v/>
      </c>
      <c r="J33" s="158" t="str">
        <f>IF($B33="no","",IF((OR(ISBLANK('D. Finance'!J7),'D. Finance'!J7="Select answer")),"",'D. Finance'!J7))</f>
        <v/>
      </c>
      <c r="K33" s="158" t="str">
        <f>IF($B33="no","",IF((OR(ISBLANK('D. Finance'!K7),'D. Finance'!K7="Select answer")),"",'D. Finance'!K7))</f>
        <v/>
      </c>
      <c r="L33" s="158" t="str">
        <f>IF($B33="no","",IF((OR(ISBLANK('D. Finance'!L7),'D. Finance'!L7="Select answer")),"",'D. Finance'!L7))</f>
        <v/>
      </c>
      <c r="M33" s="158" t="str">
        <f>IF($B33="no","",IF((OR(ISBLANK('D. Finance'!M7),'D. Finance'!M7="Select answer")),"",'D. Finance'!M7))</f>
        <v/>
      </c>
      <c r="N33" s="158" t="str">
        <f>IF($B33="no","",IF((OR(ISBLANK('D. Finance'!N7),'D. Finance'!N7="Select answer")),"",'D. Finance'!N7))</f>
        <v/>
      </c>
      <c r="O33" s="158" t="str">
        <f>IF($B33="no","",IF((OR(ISBLANK('D. Finance'!O7),'D. Finance'!O7="Select answer")),"",'D. Finance'!O7))</f>
        <v/>
      </c>
      <c r="P33" s="158" t="str">
        <f>IF($B33="no","",IF((OR(ISBLANK('D. Finance'!P7),'D. Finance'!P7="Select answer")),"",'D. Finance'!P7))</f>
        <v/>
      </c>
      <c r="Q33" s="158" t="str">
        <f>IF($B33="no","",IF((OR(ISBLANK('D. Finance'!Q7),'D. Finance'!Q7="Select answer")),"",'D. Finance'!Q7))</f>
        <v/>
      </c>
      <c r="R33" s="158" t="str">
        <f>IF($B33="no","",IF((OR(ISBLANK('D. Finance'!R7),'D. Finance'!R7="Select answer")),"",'D. Finance'!R7))</f>
        <v/>
      </c>
      <c r="S33" s="158" t="str">
        <f>IF($B33="no","",IF((OR(ISBLANK('D. Finance'!S7),'D. Finance'!S7="Select answer")),"",'D. Finance'!S7))</f>
        <v/>
      </c>
      <c r="T33" s="158" t="str">
        <f>IF($B33="no","",IF((OR(ISBLANK('D. Finance'!T7),'D. Finance'!T7="Select answer")),"",'D. Finance'!T7))</f>
        <v/>
      </c>
      <c r="U33" s="158" t="str">
        <f>IF($B33="no","",IF((OR(ISBLANK('D. Finance'!U7),'D. Finance'!U7="Select answer")),"",'D. Finance'!U7))</f>
        <v/>
      </c>
      <c r="V33" s="158" t="str">
        <f>IF($B33="no","",IF((OR(ISBLANK('D. Finance'!V7),'D. Finance'!V7="Select answer")),"",'D. Finance'!V7))</f>
        <v/>
      </c>
      <c r="W33" s="158" t="str">
        <f>IF($B33="no","",IF((OR(ISBLANK('D. Finance'!W7),'D. Finance'!W7="Select answer")),"",'D. Finance'!W7))</f>
        <v/>
      </c>
      <c r="X33" s="158" t="str">
        <f>IF($B33="no","",IF((OR(ISBLANK('D. Finance'!X7),'D. Finance'!X7="Select answer")),"",'D. Finance'!X7))</f>
        <v/>
      </c>
      <c r="Y33" s="158" t="str">
        <f>IF($B33="no","",IF((OR(ISBLANK('D. Finance'!Y7),'D. Finance'!Y7="Select answer")),"",'D. Finance'!Y7))</f>
        <v/>
      </c>
      <c r="Z33" s="158" t="str">
        <f>IF($B33="no","",IF((OR(ISBLANK('D. Finance'!Z7),'D. Finance'!Z7="Select answer")),"",'D. Finance'!Z7))</f>
        <v/>
      </c>
      <c r="AA33" s="158" t="str">
        <f>IF($B33="no","",IF((OR(ISBLANK('D. Finance'!AA7),'D. Finance'!AA7="Select answer")),"",'D. Finance'!AA7))</f>
        <v/>
      </c>
    </row>
    <row r="34" spans="1:27" hidden="1">
      <c r="A34" s="119" t="str">
        <f>'Adapted questions and answers'!$F34</f>
        <v>E1: Is the object of the patent to secure position held in existing markets?</v>
      </c>
      <c r="B34" s="125" t="str">
        <f>'Adapted questions and answers'!$P34</f>
        <v>no</v>
      </c>
      <c r="C34" s="158" t="str">
        <f>IF($B34="no","",IF((OR(ISBLANK('E. Strategy'!C2),'E. Strategy'!C2="Select answer")),"",'E. Strategy'!C2))</f>
        <v/>
      </c>
      <c r="D34" s="158" t="str">
        <f>IF($B34="no","",IF((OR(ISBLANK('E. Strategy'!D2),'E. Strategy'!D2="Select answer")),"",'E. Strategy'!D2))</f>
        <v/>
      </c>
      <c r="E34" s="158" t="str">
        <f>IF($B34="no","",IF((OR(ISBLANK('E. Strategy'!E2),'E. Strategy'!E2="Select answer")),"",'E. Strategy'!E2))</f>
        <v/>
      </c>
      <c r="F34" s="158" t="str">
        <f>IF($B34="no","",IF((OR(ISBLANK('E. Strategy'!F2),'E. Strategy'!F2="Select answer")),"",'E. Strategy'!F2))</f>
        <v/>
      </c>
      <c r="G34" s="158" t="str">
        <f>IF($B34="no","",IF((OR(ISBLANK('E. Strategy'!G2),'E. Strategy'!G2="Select answer")),"",'E. Strategy'!G2))</f>
        <v/>
      </c>
      <c r="H34" s="158" t="str">
        <f>IF($B34="no","",IF((OR(ISBLANK('E. Strategy'!H2),'E. Strategy'!H2="Select answer")),"",'E. Strategy'!H2))</f>
        <v/>
      </c>
      <c r="I34" s="158" t="str">
        <f>IF($B34="no","",IF((OR(ISBLANK('E. Strategy'!I2),'E. Strategy'!I2="Select answer")),"",'E. Strategy'!I2))</f>
        <v/>
      </c>
      <c r="J34" s="158" t="str">
        <f>IF($B34="no","",IF((OR(ISBLANK('E. Strategy'!J2),'E. Strategy'!J2="Select answer")),"",'E. Strategy'!J2))</f>
        <v/>
      </c>
      <c r="K34" s="158" t="str">
        <f>IF($B34="no","",IF((OR(ISBLANK('E. Strategy'!K2),'E. Strategy'!K2="Select answer")),"",'E. Strategy'!K2))</f>
        <v/>
      </c>
      <c r="L34" s="158" t="str">
        <f>IF($B34="no","",IF((OR(ISBLANK('E. Strategy'!L2),'E. Strategy'!L2="Select answer")),"",'E. Strategy'!L2))</f>
        <v/>
      </c>
      <c r="M34" s="158" t="str">
        <f>IF($B34="no","",IF((OR(ISBLANK('E. Strategy'!M2),'E. Strategy'!M2="Select answer")),"",'E. Strategy'!M2))</f>
        <v/>
      </c>
      <c r="N34" s="158" t="str">
        <f>IF($B34="no","",IF((OR(ISBLANK('E. Strategy'!N2),'E. Strategy'!N2="Select answer")),"",'E. Strategy'!N2))</f>
        <v/>
      </c>
      <c r="O34" s="158" t="str">
        <f>IF($B34="no","",IF((OR(ISBLANK('E. Strategy'!O2),'E. Strategy'!O2="Select answer")),"",'E. Strategy'!O2))</f>
        <v/>
      </c>
      <c r="P34" s="158" t="str">
        <f>IF($B34="no","",IF((OR(ISBLANK('E. Strategy'!P2),'E. Strategy'!P2="Select answer")),"",'E. Strategy'!P2))</f>
        <v/>
      </c>
      <c r="Q34" s="158" t="str">
        <f>IF($B34="no","",IF((OR(ISBLANK('E. Strategy'!Q2),'E. Strategy'!Q2="Select answer")),"",'E. Strategy'!Q2))</f>
        <v/>
      </c>
      <c r="R34" s="158" t="str">
        <f>IF($B34="no","",IF((OR(ISBLANK('E. Strategy'!R2),'E. Strategy'!R2="Select answer")),"",'E. Strategy'!R2))</f>
        <v/>
      </c>
      <c r="S34" s="158" t="str">
        <f>IF($B34="no","",IF((OR(ISBLANK('E. Strategy'!S2),'E. Strategy'!S2="Select answer")),"",'E. Strategy'!S2))</f>
        <v/>
      </c>
      <c r="T34" s="158" t="str">
        <f>IF($B34="no","",IF((OR(ISBLANK('E. Strategy'!T2),'E. Strategy'!T2="Select answer")),"",'E. Strategy'!T2))</f>
        <v/>
      </c>
      <c r="U34" s="158" t="str">
        <f>IF($B34="no","",IF((OR(ISBLANK('E. Strategy'!U2),'E. Strategy'!U2="Select answer")),"",'E. Strategy'!U2))</f>
        <v/>
      </c>
      <c r="V34" s="158" t="str">
        <f>IF($B34="no","",IF((OR(ISBLANK('E. Strategy'!V2),'E. Strategy'!V2="Select answer")),"",'E. Strategy'!V2))</f>
        <v/>
      </c>
      <c r="W34" s="158" t="str">
        <f>IF($B34="no","",IF((OR(ISBLANK('E. Strategy'!W2),'E. Strategy'!W2="Select answer")),"",'E. Strategy'!W2))</f>
        <v/>
      </c>
      <c r="X34" s="158" t="str">
        <f>IF($B34="no","",IF((OR(ISBLANK('E. Strategy'!X2),'E. Strategy'!X2="Select answer")),"",'E. Strategy'!X2))</f>
        <v/>
      </c>
      <c r="Y34" s="158" t="str">
        <f>IF($B34="no","",IF((OR(ISBLANK('E. Strategy'!Y2),'E. Strategy'!Y2="Select answer")),"",'E. Strategy'!Y2))</f>
        <v/>
      </c>
      <c r="Z34" s="158" t="str">
        <f>IF($B34="no","",IF((OR(ISBLANK('E. Strategy'!Z2),'E. Strategy'!Z2="Select answer")),"",'E. Strategy'!Z2))</f>
        <v/>
      </c>
      <c r="AA34" s="158" t="str">
        <f>IF($B34="no","",IF((OR(ISBLANK('E. Strategy'!AA2),'E. Strategy'!AA2="Select answer")),"",'E. Strategy'!AA2))</f>
        <v/>
      </c>
    </row>
    <row r="35" spans="1:27" hidden="1">
      <c r="A35" s="119" t="str">
        <f>'Adapted questions and answers'!$F35</f>
        <v>E2: Is the object of the patent to win new markets?</v>
      </c>
      <c r="B35" s="125" t="str">
        <f>'Adapted questions and answers'!$P35</f>
        <v>no</v>
      </c>
      <c r="C35" s="158" t="str">
        <f>IF($B35="no","",IF((OR(ISBLANK('E. Strategy'!C3),'E. Strategy'!C3="Select answer")),"",'E. Strategy'!C3))</f>
        <v/>
      </c>
      <c r="D35" s="158" t="str">
        <f>IF($B35="no","",IF((OR(ISBLANK('E. Strategy'!D3),'E. Strategy'!D3="Select answer")),"",'E. Strategy'!D3))</f>
        <v/>
      </c>
      <c r="E35" s="158" t="str">
        <f>IF($B35="no","",IF((OR(ISBLANK('E. Strategy'!E3),'E. Strategy'!E3="Select answer")),"",'E. Strategy'!E3))</f>
        <v/>
      </c>
      <c r="F35" s="158" t="str">
        <f>IF($B35="no","",IF((OR(ISBLANK('E. Strategy'!F3),'E. Strategy'!F3="Select answer")),"",'E. Strategy'!F3))</f>
        <v/>
      </c>
      <c r="G35" s="158" t="str">
        <f>IF($B35="no","",IF((OR(ISBLANK('E. Strategy'!G3),'E. Strategy'!G3="Select answer")),"",'E. Strategy'!G3))</f>
        <v/>
      </c>
      <c r="H35" s="158" t="str">
        <f>IF($B35="no","",IF((OR(ISBLANK('E. Strategy'!H3),'E. Strategy'!H3="Select answer")),"",'E. Strategy'!H3))</f>
        <v/>
      </c>
      <c r="I35" s="158" t="str">
        <f>IF($B35="no","",IF((OR(ISBLANK('E. Strategy'!I3),'E. Strategy'!I3="Select answer")),"",'E. Strategy'!I3))</f>
        <v/>
      </c>
      <c r="J35" s="158" t="str">
        <f>IF($B35="no","",IF((OR(ISBLANK('E. Strategy'!J3),'E. Strategy'!J3="Select answer")),"",'E. Strategy'!J3))</f>
        <v/>
      </c>
      <c r="K35" s="158" t="str">
        <f>IF($B35="no","",IF((OR(ISBLANK('E. Strategy'!K3),'E. Strategy'!K3="Select answer")),"",'E. Strategy'!K3))</f>
        <v/>
      </c>
      <c r="L35" s="158" t="str">
        <f>IF($B35="no","",IF((OR(ISBLANK('E. Strategy'!L3),'E. Strategy'!L3="Select answer")),"",'E. Strategy'!L3))</f>
        <v/>
      </c>
      <c r="M35" s="158" t="str">
        <f>IF($B35="no","",IF((OR(ISBLANK('E. Strategy'!M3),'E. Strategy'!M3="Select answer")),"",'E. Strategy'!M3))</f>
        <v/>
      </c>
      <c r="N35" s="158" t="str">
        <f>IF($B35="no","",IF((OR(ISBLANK('E. Strategy'!N3),'E. Strategy'!N3="Select answer")),"",'E. Strategy'!N3))</f>
        <v/>
      </c>
      <c r="O35" s="158" t="str">
        <f>IF($B35="no","",IF((OR(ISBLANK('E. Strategy'!O3),'E. Strategy'!O3="Select answer")),"",'E. Strategy'!O3))</f>
        <v/>
      </c>
      <c r="P35" s="158" t="str">
        <f>IF($B35="no","",IF((OR(ISBLANK('E. Strategy'!P3),'E. Strategy'!P3="Select answer")),"",'E. Strategy'!P3))</f>
        <v/>
      </c>
      <c r="Q35" s="158" t="str">
        <f>IF($B35="no","",IF((OR(ISBLANK('E. Strategy'!Q3),'E. Strategy'!Q3="Select answer")),"",'E. Strategy'!Q3))</f>
        <v/>
      </c>
      <c r="R35" s="158" t="str">
        <f>IF($B35="no","",IF((OR(ISBLANK('E. Strategy'!R3),'E. Strategy'!R3="Select answer")),"",'E. Strategy'!R3))</f>
        <v/>
      </c>
      <c r="S35" s="158" t="str">
        <f>IF($B35="no","",IF((OR(ISBLANK('E. Strategy'!S3),'E. Strategy'!S3="Select answer")),"",'E. Strategy'!S3))</f>
        <v/>
      </c>
      <c r="T35" s="158" t="str">
        <f>IF($B35="no","",IF((OR(ISBLANK('E. Strategy'!T3),'E. Strategy'!T3="Select answer")),"",'E. Strategy'!T3))</f>
        <v/>
      </c>
      <c r="U35" s="158" t="str">
        <f>IF($B35="no","",IF((OR(ISBLANK('E. Strategy'!U3),'E. Strategy'!U3="Select answer")),"",'E. Strategy'!U3))</f>
        <v/>
      </c>
      <c r="V35" s="158" t="str">
        <f>IF($B35="no","",IF((OR(ISBLANK('E. Strategy'!V3),'E. Strategy'!V3="Select answer")),"",'E. Strategy'!V3))</f>
        <v/>
      </c>
      <c r="W35" s="158" t="str">
        <f>IF($B35="no","",IF((OR(ISBLANK('E. Strategy'!W3),'E. Strategy'!W3="Select answer")),"",'E. Strategy'!W3))</f>
        <v/>
      </c>
      <c r="X35" s="158" t="str">
        <f>IF($B35="no","",IF((OR(ISBLANK('E. Strategy'!X3),'E. Strategy'!X3="Select answer")),"",'E. Strategy'!X3))</f>
        <v/>
      </c>
      <c r="Y35" s="158" t="str">
        <f>IF($B35="no","",IF((OR(ISBLANK('E. Strategy'!Y3),'E. Strategy'!Y3="Select answer")),"",'E. Strategy'!Y3))</f>
        <v/>
      </c>
      <c r="Z35" s="158" t="str">
        <f>IF($B35="no","",IF((OR(ISBLANK('E. Strategy'!Z3),'E. Strategy'!Z3="Select answer")),"",'E. Strategy'!Z3))</f>
        <v/>
      </c>
      <c r="AA35" s="158" t="str">
        <f>IF($B35="no","",IF((OR(ISBLANK('E. Strategy'!AA3),'E. Strategy'!AA3="Select answer")),"",'E. Strategy'!AA3))</f>
        <v/>
      </c>
    </row>
    <row r="36" spans="1:27" hidden="1">
      <c r="A36" s="119" t="str">
        <f>'Adapted questions and answers'!$F36</f>
        <v>E3: Is the object of the patent part of an image-building process?</v>
      </c>
      <c r="B36" s="125" t="str">
        <f>'Adapted questions and answers'!$P36</f>
        <v>no</v>
      </c>
      <c r="C36" s="158" t="str">
        <f>IF($B36="no","",IF((OR(ISBLANK('E. Strategy'!C4),'E. Strategy'!C4="Select answer")),"",'E. Strategy'!C4))</f>
        <v/>
      </c>
      <c r="D36" s="158" t="str">
        <f>IF($B36="no","",IF((OR(ISBLANK('E. Strategy'!D4),'E. Strategy'!D4="Select answer")),"",'E. Strategy'!D4))</f>
        <v/>
      </c>
      <c r="E36" s="158" t="str">
        <f>IF($B36="no","",IF((OR(ISBLANK('E. Strategy'!E4),'E. Strategy'!E4="Select answer")),"",'E. Strategy'!E4))</f>
        <v/>
      </c>
      <c r="F36" s="158" t="str">
        <f>IF($B36="no","",IF((OR(ISBLANK('E. Strategy'!F4),'E. Strategy'!F4="Select answer")),"",'E. Strategy'!F4))</f>
        <v/>
      </c>
      <c r="G36" s="158" t="str">
        <f>IF($B36="no","",IF((OR(ISBLANK('E. Strategy'!G4),'E. Strategy'!G4="Select answer")),"",'E. Strategy'!G4))</f>
        <v/>
      </c>
      <c r="H36" s="158" t="str">
        <f>IF($B36="no","",IF((OR(ISBLANK('E. Strategy'!H4),'E. Strategy'!H4="Select answer")),"",'E. Strategy'!H4))</f>
        <v/>
      </c>
      <c r="I36" s="158" t="str">
        <f>IF($B36="no","",IF((OR(ISBLANK('E. Strategy'!I4),'E. Strategy'!I4="Select answer")),"",'E. Strategy'!I4))</f>
        <v/>
      </c>
      <c r="J36" s="158" t="str">
        <f>IF($B36="no","",IF((OR(ISBLANK('E. Strategy'!J4),'E. Strategy'!J4="Select answer")),"",'E. Strategy'!J4))</f>
        <v/>
      </c>
      <c r="K36" s="158" t="str">
        <f>IF($B36="no","",IF((OR(ISBLANK('E. Strategy'!K4),'E. Strategy'!K4="Select answer")),"",'E. Strategy'!K4))</f>
        <v/>
      </c>
      <c r="L36" s="158" t="str">
        <f>IF($B36="no","",IF((OR(ISBLANK('E. Strategy'!L4),'E. Strategy'!L4="Select answer")),"",'E. Strategy'!L4))</f>
        <v/>
      </c>
      <c r="M36" s="158" t="str">
        <f>IF($B36="no","",IF((OR(ISBLANK('E. Strategy'!M4),'E. Strategy'!M4="Select answer")),"",'E. Strategy'!M4))</f>
        <v/>
      </c>
      <c r="N36" s="158" t="str">
        <f>IF($B36="no","",IF((OR(ISBLANK('E. Strategy'!N4),'E. Strategy'!N4="Select answer")),"",'E. Strategy'!N4))</f>
        <v/>
      </c>
      <c r="O36" s="158" t="str">
        <f>IF($B36="no","",IF((OR(ISBLANK('E. Strategy'!O4),'E. Strategy'!O4="Select answer")),"",'E. Strategy'!O4))</f>
        <v/>
      </c>
      <c r="P36" s="158" t="str">
        <f>IF($B36="no","",IF((OR(ISBLANK('E. Strategy'!P4),'E. Strategy'!P4="Select answer")),"",'E. Strategy'!P4))</f>
        <v/>
      </c>
      <c r="Q36" s="158" t="str">
        <f>IF($B36="no","",IF((OR(ISBLANK('E. Strategy'!Q4),'E. Strategy'!Q4="Select answer")),"",'E. Strategy'!Q4))</f>
        <v/>
      </c>
      <c r="R36" s="158" t="str">
        <f>IF($B36="no","",IF((OR(ISBLANK('E. Strategy'!R4),'E. Strategy'!R4="Select answer")),"",'E. Strategy'!R4))</f>
        <v/>
      </c>
      <c r="S36" s="158" t="str">
        <f>IF($B36="no","",IF((OR(ISBLANK('E. Strategy'!S4),'E. Strategy'!S4="Select answer")),"",'E. Strategy'!S4))</f>
        <v/>
      </c>
      <c r="T36" s="158" t="str">
        <f>IF($B36="no","",IF((OR(ISBLANK('E. Strategy'!T4),'E. Strategy'!T4="Select answer")),"",'E. Strategy'!T4))</f>
        <v/>
      </c>
      <c r="U36" s="158" t="str">
        <f>IF($B36="no","",IF((OR(ISBLANK('E. Strategy'!U4),'E. Strategy'!U4="Select answer")),"",'E. Strategy'!U4))</f>
        <v/>
      </c>
      <c r="V36" s="158" t="str">
        <f>IF($B36="no","",IF((OR(ISBLANK('E. Strategy'!V4),'E. Strategy'!V4="Select answer")),"",'E. Strategy'!V4))</f>
        <v/>
      </c>
      <c r="W36" s="158" t="str">
        <f>IF($B36="no","",IF((OR(ISBLANK('E. Strategy'!W4),'E. Strategy'!W4="Select answer")),"",'E. Strategy'!W4))</f>
        <v/>
      </c>
      <c r="X36" s="158" t="str">
        <f>IF($B36="no","",IF((OR(ISBLANK('E. Strategy'!X4),'E. Strategy'!X4="Select answer")),"",'E. Strategy'!X4))</f>
        <v/>
      </c>
      <c r="Y36" s="158" t="str">
        <f>IF($B36="no","",IF((OR(ISBLANK('E. Strategy'!Y4),'E. Strategy'!Y4="Select answer")),"",'E. Strategy'!Y4))</f>
        <v/>
      </c>
      <c r="Z36" s="158" t="str">
        <f>IF($B36="no","",IF((OR(ISBLANK('E. Strategy'!Z4),'E. Strategy'!Z4="Select answer")),"",'E. Strategy'!Z4))</f>
        <v/>
      </c>
      <c r="AA36" s="158" t="str">
        <f>IF($B36="no","",IF((OR(ISBLANK('E. Strategy'!AA4),'E. Strategy'!AA4="Select answer")),"",'E. Strategy'!AA4))</f>
        <v/>
      </c>
    </row>
    <row r="37" spans="1:27" hidden="1">
      <c r="A37" s="119" t="str">
        <f>'Adapted questions and answers'!$F37</f>
        <v>E4: Is the object of the patent to ensure "freedom to operate" - to ensure the space for your own development activities?</v>
      </c>
      <c r="B37" s="125" t="str">
        <f>'Adapted questions and answers'!$P37</f>
        <v>no</v>
      </c>
      <c r="C37" s="158" t="str">
        <f>IF($B37="no","",IF((OR(ISBLANK('E. Strategy'!C5),'E. Strategy'!C5="Select answer")),"",'E. Strategy'!C5))</f>
        <v/>
      </c>
      <c r="D37" s="158" t="str">
        <f>IF($B37="no","",IF((OR(ISBLANK('E. Strategy'!D5),'E. Strategy'!D5="Select answer")),"",'E. Strategy'!D5))</f>
        <v/>
      </c>
      <c r="E37" s="158" t="str">
        <f>IF($B37="no","",IF((OR(ISBLANK('E. Strategy'!E5),'E. Strategy'!E5="Select answer")),"",'E. Strategy'!E5))</f>
        <v/>
      </c>
      <c r="F37" s="158" t="str">
        <f>IF($B37="no","",IF((OR(ISBLANK('E. Strategy'!F5),'E. Strategy'!F5="Select answer")),"",'E. Strategy'!F5))</f>
        <v/>
      </c>
      <c r="G37" s="158" t="str">
        <f>IF($B37="no","",IF((OR(ISBLANK('E. Strategy'!G5),'E. Strategy'!G5="Select answer")),"",'E. Strategy'!G5))</f>
        <v/>
      </c>
      <c r="H37" s="158" t="str">
        <f>IF($B37="no","",IF((OR(ISBLANK('E. Strategy'!H5),'E. Strategy'!H5="Select answer")),"",'E. Strategy'!H5))</f>
        <v/>
      </c>
      <c r="I37" s="158" t="str">
        <f>IF($B37="no","",IF((OR(ISBLANK('E. Strategy'!I5),'E. Strategy'!I5="Select answer")),"",'E. Strategy'!I5))</f>
        <v/>
      </c>
      <c r="J37" s="158" t="str">
        <f>IF($B37="no","",IF((OR(ISBLANK('E. Strategy'!J5),'E. Strategy'!J5="Select answer")),"",'E. Strategy'!J5))</f>
        <v/>
      </c>
      <c r="K37" s="158" t="str">
        <f>IF($B37="no","",IF((OR(ISBLANK('E. Strategy'!K5),'E. Strategy'!K5="Select answer")),"",'E. Strategy'!K5))</f>
        <v/>
      </c>
      <c r="L37" s="158" t="str">
        <f>IF($B37="no","",IF((OR(ISBLANK('E. Strategy'!L5),'E. Strategy'!L5="Select answer")),"",'E. Strategy'!L5))</f>
        <v/>
      </c>
      <c r="M37" s="158" t="str">
        <f>IF($B37="no","",IF((OR(ISBLANK('E. Strategy'!M5),'E. Strategy'!M5="Select answer")),"",'E. Strategy'!M5))</f>
        <v/>
      </c>
      <c r="N37" s="158" t="str">
        <f>IF($B37="no","",IF((OR(ISBLANK('E. Strategy'!N5),'E. Strategy'!N5="Select answer")),"",'E. Strategy'!N5))</f>
        <v/>
      </c>
      <c r="O37" s="158" t="str">
        <f>IF($B37="no","",IF((OR(ISBLANK('E. Strategy'!O5),'E. Strategy'!O5="Select answer")),"",'E. Strategy'!O5))</f>
        <v/>
      </c>
      <c r="P37" s="158" t="str">
        <f>IF($B37="no","",IF((OR(ISBLANK('E. Strategy'!P5),'E. Strategy'!P5="Select answer")),"",'E. Strategy'!P5))</f>
        <v/>
      </c>
      <c r="Q37" s="158" t="str">
        <f>IF($B37="no","",IF((OR(ISBLANK('E. Strategy'!Q5),'E. Strategy'!Q5="Select answer")),"",'E. Strategy'!Q5))</f>
        <v/>
      </c>
      <c r="R37" s="158" t="str">
        <f>IF($B37="no","",IF((OR(ISBLANK('E. Strategy'!R5),'E. Strategy'!R5="Select answer")),"",'E. Strategy'!R5))</f>
        <v/>
      </c>
      <c r="S37" s="158" t="str">
        <f>IF($B37="no","",IF((OR(ISBLANK('E. Strategy'!S5),'E. Strategy'!S5="Select answer")),"",'E. Strategy'!S5))</f>
        <v/>
      </c>
      <c r="T37" s="158" t="str">
        <f>IF($B37="no","",IF((OR(ISBLANK('E. Strategy'!T5),'E. Strategy'!T5="Select answer")),"",'E. Strategy'!T5))</f>
        <v/>
      </c>
      <c r="U37" s="158" t="str">
        <f>IF($B37="no","",IF((OR(ISBLANK('E. Strategy'!U5),'E. Strategy'!U5="Select answer")),"",'E. Strategy'!U5))</f>
        <v/>
      </c>
      <c r="V37" s="158" t="str">
        <f>IF($B37="no","",IF((OR(ISBLANK('E. Strategy'!V5),'E. Strategy'!V5="Select answer")),"",'E. Strategy'!V5))</f>
        <v/>
      </c>
      <c r="W37" s="158" t="str">
        <f>IF($B37="no","",IF((OR(ISBLANK('E. Strategy'!W5),'E. Strategy'!W5="Select answer")),"",'E. Strategy'!W5))</f>
        <v/>
      </c>
      <c r="X37" s="158" t="str">
        <f>IF($B37="no","",IF((OR(ISBLANK('E. Strategy'!X5),'E. Strategy'!X5="Select answer")),"",'E. Strategy'!X5))</f>
        <v/>
      </c>
      <c r="Y37" s="158" t="str">
        <f>IF($B37="no","",IF((OR(ISBLANK('E. Strategy'!Y5),'E. Strategy'!Y5="Select answer")),"",'E. Strategy'!Y5))</f>
        <v/>
      </c>
      <c r="Z37" s="158" t="str">
        <f>IF($B37="no","",IF((OR(ISBLANK('E. Strategy'!Z5),'E. Strategy'!Z5="Select answer")),"",'E. Strategy'!Z5))</f>
        <v/>
      </c>
      <c r="AA37" s="158" t="str">
        <f>IF($B37="no","",IF((OR(ISBLANK('E. Strategy'!AA5),'E. Strategy'!AA5="Select answer")),"",'E. Strategy'!AA5))</f>
        <v/>
      </c>
    </row>
    <row r="38" spans="1:27" hidden="1">
      <c r="A38" s="119" t="str">
        <f>'Adapted questions and answers'!$F38</f>
        <v>E5: Is the object of the patent to restrict competitive development?</v>
      </c>
      <c r="B38" s="125" t="str">
        <f>'Adapted questions and answers'!$P38</f>
        <v>no</v>
      </c>
      <c r="C38" s="158" t="str">
        <f>IF($B38="no","",IF((OR(ISBLANK('E. Strategy'!C6),'E. Strategy'!C6="Select answer")),"",'E. Strategy'!C6))</f>
        <v/>
      </c>
      <c r="D38" s="158" t="str">
        <f>IF($B38="no","",IF((OR(ISBLANK('E. Strategy'!D6),'E. Strategy'!D6="Select answer")),"",'E. Strategy'!D6))</f>
        <v/>
      </c>
      <c r="E38" s="158" t="str">
        <f>IF($B38="no","",IF((OR(ISBLANK('E. Strategy'!E6),'E. Strategy'!E6="Select answer")),"",'E. Strategy'!E6))</f>
        <v/>
      </c>
      <c r="F38" s="158" t="str">
        <f>IF($B38="no","",IF((OR(ISBLANK('E. Strategy'!F6),'E. Strategy'!F6="Select answer")),"",'E. Strategy'!F6))</f>
        <v/>
      </c>
      <c r="G38" s="158" t="str">
        <f>IF($B38="no","",IF((OR(ISBLANK('E. Strategy'!G6),'E. Strategy'!G6="Select answer")),"",'E. Strategy'!G6))</f>
        <v/>
      </c>
      <c r="H38" s="158" t="str">
        <f>IF($B38="no","",IF((OR(ISBLANK('E. Strategy'!H6),'E. Strategy'!H6="Select answer")),"",'E. Strategy'!H6))</f>
        <v/>
      </c>
      <c r="I38" s="158" t="str">
        <f>IF($B38="no","",IF((OR(ISBLANK('E. Strategy'!I6),'E. Strategy'!I6="Select answer")),"",'E. Strategy'!I6))</f>
        <v/>
      </c>
      <c r="J38" s="158" t="str">
        <f>IF($B38="no","",IF((OR(ISBLANK('E. Strategy'!J6),'E. Strategy'!J6="Select answer")),"",'E. Strategy'!J6))</f>
        <v/>
      </c>
      <c r="K38" s="158" t="str">
        <f>IF($B38="no","",IF((OR(ISBLANK('E. Strategy'!K6),'E. Strategy'!K6="Select answer")),"",'E. Strategy'!K6))</f>
        <v/>
      </c>
      <c r="L38" s="158" t="str">
        <f>IF($B38="no","",IF((OR(ISBLANK('E. Strategy'!L6),'E. Strategy'!L6="Select answer")),"",'E. Strategy'!L6))</f>
        <v/>
      </c>
      <c r="M38" s="158" t="str">
        <f>IF($B38="no","",IF((OR(ISBLANK('E. Strategy'!M6),'E. Strategy'!M6="Select answer")),"",'E. Strategy'!M6))</f>
        <v/>
      </c>
      <c r="N38" s="158" t="str">
        <f>IF($B38="no","",IF((OR(ISBLANK('E. Strategy'!N6),'E. Strategy'!N6="Select answer")),"",'E. Strategy'!N6))</f>
        <v/>
      </c>
      <c r="O38" s="158" t="str">
        <f>IF($B38="no","",IF((OR(ISBLANK('E. Strategy'!O6),'E. Strategy'!O6="Select answer")),"",'E. Strategy'!O6))</f>
        <v/>
      </c>
      <c r="P38" s="158" t="str">
        <f>IF($B38="no","",IF((OR(ISBLANK('E. Strategy'!P6),'E. Strategy'!P6="Select answer")),"",'E. Strategy'!P6))</f>
        <v/>
      </c>
      <c r="Q38" s="158" t="str">
        <f>IF($B38="no","",IF((OR(ISBLANK('E. Strategy'!Q6),'E. Strategy'!Q6="Select answer")),"",'E. Strategy'!Q6))</f>
        <v/>
      </c>
      <c r="R38" s="158" t="str">
        <f>IF($B38="no","",IF((OR(ISBLANK('E. Strategy'!R6),'E. Strategy'!R6="Select answer")),"",'E. Strategy'!R6))</f>
        <v/>
      </c>
      <c r="S38" s="158" t="str">
        <f>IF($B38="no","",IF((OR(ISBLANK('E. Strategy'!S6),'E. Strategy'!S6="Select answer")),"",'E. Strategy'!S6))</f>
        <v/>
      </c>
      <c r="T38" s="158" t="str">
        <f>IF($B38="no","",IF((OR(ISBLANK('E. Strategy'!T6),'E. Strategy'!T6="Select answer")),"",'E. Strategy'!T6))</f>
        <v/>
      </c>
      <c r="U38" s="158" t="str">
        <f>IF($B38="no","",IF((OR(ISBLANK('E. Strategy'!U6),'E. Strategy'!U6="Select answer")),"",'E. Strategy'!U6))</f>
        <v/>
      </c>
      <c r="V38" s="158" t="str">
        <f>IF($B38="no","",IF((OR(ISBLANK('E. Strategy'!V6),'E. Strategy'!V6="Select answer")),"",'E. Strategy'!V6))</f>
        <v/>
      </c>
      <c r="W38" s="158" t="str">
        <f>IF($B38="no","",IF((OR(ISBLANK('E. Strategy'!W6),'E. Strategy'!W6="Select answer")),"",'E. Strategy'!W6))</f>
        <v/>
      </c>
      <c r="X38" s="158" t="str">
        <f>IF($B38="no","",IF((OR(ISBLANK('E. Strategy'!X6),'E. Strategy'!X6="Select answer")),"",'E. Strategy'!X6))</f>
        <v/>
      </c>
      <c r="Y38" s="158" t="str">
        <f>IF($B38="no","",IF((OR(ISBLANK('E. Strategy'!Y6),'E. Strategy'!Y6="Select answer")),"",'E. Strategy'!Y6))</f>
        <v/>
      </c>
      <c r="Z38" s="158" t="str">
        <f>IF($B38="no","",IF((OR(ISBLANK('E. Strategy'!Z6),'E. Strategy'!Z6="Select answer")),"",'E. Strategy'!Z6))</f>
        <v/>
      </c>
      <c r="AA38" s="158" t="str">
        <f>IF($B38="no","",IF((OR(ISBLANK('E. Strategy'!AA6),'E. Strategy'!AA6="Select answer")),"",'E. Strategy'!AA6))</f>
        <v/>
      </c>
    </row>
    <row r="39" spans="1:27" hidden="1">
      <c r="A39" s="119" t="str">
        <f>'Adapted questions and answers'!$F39</f>
        <v>E6: Does the company use the patent for licence or sales agreements?</v>
      </c>
      <c r="B39" s="125" t="str">
        <f>'Adapted questions and answers'!$P39</f>
        <v>no</v>
      </c>
      <c r="C39" s="158" t="str">
        <f>IF($B39="no","",IF((OR(ISBLANK('E. Strategy'!C7),'E. Strategy'!C7="Select answer")),"",'E. Strategy'!C7))</f>
        <v/>
      </c>
      <c r="D39" s="158" t="str">
        <f>IF($B39="no","",IF((OR(ISBLANK('E. Strategy'!D7),'E. Strategy'!D7="Select answer")),"",'E. Strategy'!D7))</f>
        <v/>
      </c>
      <c r="E39" s="158" t="str">
        <f>IF($B39="no","",IF((OR(ISBLANK('E. Strategy'!E7),'E. Strategy'!E7="Select answer")),"",'E. Strategy'!E7))</f>
        <v/>
      </c>
      <c r="F39" s="158" t="str">
        <f>IF($B39="no","",IF((OR(ISBLANK('E. Strategy'!F7),'E. Strategy'!F7="Select answer")),"",'E. Strategy'!F7))</f>
        <v/>
      </c>
      <c r="G39" s="158" t="str">
        <f>IF($B39="no","",IF((OR(ISBLANK('E. Strategy'!G7),'E. Strategy'!G7="Select answer")),"",'E. Strategy'!G7))</f>
        <v/>
      </c>
      <c r="H39" s="158" t="str">
        <f>IF($B39="no","",IF((OR(ISBLANK('E. Strategy'!H7),'E. Strategy'!H7="Select answer")),"",'E. Strategy'!H7))</f>
        <v/>
      </c>
      <c r="I39" s="158" t="str">
        <f>IF($B39="no","",IF((OR(ISBLANK('E. Strategy'!I7),'E. Strategy'!I7="Select answer")),"",'E. Strategy'!I7))</f>
        <v/>
      </c>
      <c r="J39" s="158" t="str">
        <f>IF($B39="no","",IF((OR(ISBLANK('E. Strategy'!J7),'E. Strategy'!J7="Select answer")),"",'E. Strategy'!J7))</f>
        <v/>
      </c>
      <c r="K39" s="158" t="str">
        <f>IF($B39="no","",IF((OR(ISBLANK('E. Strategy'!K7),'E. Strategy'!K7="Select answer")),"",'E. Strategy'!K7))</f>
        <v/>
      </c>
      <c r="L39" s="158" t="str">
        <f>IF($B39="no","",IF((OR(ISBLANK('E. Strategy'!L7),'E. Strategy'!L7="Select answer")),"",'E. Strategy'!L7))</f>
        <v/>
      </c>
      <c r="M39" s="158" t="str">
        <f>IF($B39="no","",IF((OR(ISBLANK('E. Strategy'!M7),'E. Strategy'!M7="Select answer")),"",'E. Strategy'!M7))</f>
        <v/>
      </c>
      <c r="N39" s="158" t="str">
        <f>IF($B39="no","",IF((OR(ISBLANK('E. Strategy'!N7),'E. Strategy'!N7="Select answer")),"",'E. Strategy'!N7))</f>
        <v/>
      </c>
      <c r="O39" s="158" t="str">
        <f>IF($B39="no","",IF((OR(ISBLANK('E. Strategy'!O7),'E. Strategy'!O7="Select answer")),"",'E. Strategy'!O7))</f>
        <v/>
      </c>
      <c r="P39" s="158" t="str">
        <f>IF($B39="no","",IF((OR(ISBLANK('E. Strategy'!P7),'E. Strategy'!P7="Select answer")),"",'E. Strategy'!P7))</f>
        <v/>
      </c>
      <c r="Q39" s="158" t="str">
        <f>IF($B39="no","",IF((OR(ISBLANK('E. Strategy'!Q7),'E. Strategy'!Q7="Select answer")),"",'E. Strategy'!Q7))</f>
        <v/>
      </c>
      <c r="R39" s="158" t="str">
        <f>IF($B39="no","",IF((OR(ISBLANK('E. Strategy'!R7),'E. Strategy'!R7="Select answer")),"",'E. Strategy'!R7))</f>
        <v/>
      </c>
      <c r="S39" s="158" t="str">
        <f>IF($B39="no","",IF((OR(ISBLANK('E. Strategy'!S7),'E. Strategy'!S7="Select answer")),"",'E. Strategy'!S7))</f>
        <v/>
      </c>
      <c r="T39" s="158" t="str">
        <f>IF($B39="no","",IF((OR(ISBLANK('E. Strategy'!T7),'E. Strategy'!T7="Select answer")),"",'E. Strategy'!T7))</f>
        <v/>
      </c>
      <c r="U39" s="158" t="str">
        <f>IF($B39="no","",IF((OR(ISBLANK('E. Strategy'!U7),'E. Strategy'!U7="Select answer")),"",'E. Strategy'!U7))</f>
        <v/>
      </c>
      <c r="V39" s="158" t="str">
        <f>IF($B39="no","",IF((OR(ISBLANK('E. Strategy'!V7),'E. Strategy'!V7="Select answer")),"",'E. Strategy'!V7))</f>
        <v/>
      </c>
      <c r="W39" s="158" t="str">
        <f>IF($B39="no","",IF((OR(ISBLANK('E. Strategy'!W7),'E. Strategy'!W7="Select answer")),"",'E. Strategy'!W7))</f>
        <v/>
      </c>
      <c r="X39" s="158" t="str">
        <f>IF($B39="no","",IF((OR(ISBLANK('E. Strategy'!X7),'E. Strategy'!X7="Select answer")),"",'E. Strategy'!X7))</f>
        <v/>
      </c>
      <c r="Y39" s="158" t="str">
        <f>IF($B39="no","",IF((OR(ISBLANK('E. Strategy'!Y7),'E. Strategy'!Y7="Select answer")),"",'E. Strategy'!Y7))</f>
        <v/>
      </c>
      <c r="Z39" s="158" t="str">
        <f>IF($B39="no","",IF((OR(ISBLANK('E. Strategy'!Z7),'E. Strategy'!Z7="Select answer")),"",'E. Strategy'!Z7))</f>
        <v/>
      </c>
      <c r="AA39" s="158" t="str">
        <f>IF($B39="no","",IF((OR(ISBLANK('E. Strategy'!AA7),'E. Strategy'!AA7="Select answer")),"",'E. Strategy'!AA7))</f>
        <v/>
      </c>
    </row>
    <row r="40" spans="1:27" hidden="1">
      <c r="A40" s="119" t="str">
        <f>'Adapted questions and answers'!$F40</f>
        <v>E7: Does the patent form part of the company's core-technology areas?</v>
      </c>
      <c r="B40" s="125" t="str">
        <f>'Adapted questions and answers'!$P40</f>
        <v>no</v>
      </c>
      <c r="C40" s="158" t="str">
        <f>IF($B40="no","",IF((OR(ISBLANK('E. Strategy'!C8),'E. Strategy'!C8="Select answer")),"",'E. Strategy'!C8))</f>
        <v/>
      </c>
      <c r="D40" s="158" t="str">
        <f>IF($B40="no","",IF((OR(ISBLANK('E. Strategy'!D8),'E. Strategy'!D8="Select answer")),"",'E. Strategy'!D8))</f>
        <v/>
      </c>
      <c r="E40" s="158" t="str">
        <f>IF($B40="no","",IF((OR(ISBLANK('E. Strategy'!E8),'E. Strategy'!E8="Select answer")),"",'E. Strategy'!E8))</f>
        <v/>
      </c>
      <c r="F40" s="158" t="str">
        <f>IF($B40="no","",IF((OR(ISBLANK('E. Strategy'!F8),'E. Strategy'!F8="Select answer")),"",'E. Strategy'!F8))</f>
        <v/>
      </c>
      <c r="G40" s="158" t="str">
        <f>IF($B40="no","",IF((OR(ISBLANK('E. Strategy'!G8),'E. Strategy'!G8="Select answer")),"",'E. Strategy'!G8))</f>
        <v/>
      </c>
      <c r="H40" s="158" t="str">
        <f>IF($B40="no","",IF((OR(ISBLANK('E. Strategy'!H8),'E. Strategy'!H8="Select answer")),"",'E. Strategy'!H8))</f>
        <v/>
      </c>
      <c r="I40" s="158" t="str">
        <f>IF($B40="no","",IF((OR(ISBLANK('E. Strategy'!I8),'E. Strategy'!I8="Select answer")),"",'E. Strategy'!I8))</f>
        <v/>
      </c>
      <c r="J40" s="158" t="str">
        <f>IF($B40="no","",IF((OR(ISBLANK('E. Strategy'!J8),'E. Strategy'!J8="Select answer")),"",'E. Strategy'!J8))</f>
        <v/>
      </c>
      <c r="K40" s="158" t="str">
        <f>IF($B40="no","",IF((OR(ISBLANK('E. Strategy'!K8),'E. Strategy'!K8="Select answer")),"",'E. Strategy'!K8))</f>
        <v/>
      </c>
      <c r="L40" s="158" t="str">
        <f>IF($B40="no","",IF((OR(ISBLANK('E. Strategy'!L8),'E. Strategy'!L8="Select answer")),"",'E. Strategy'!L8))</f>
        <v/>
      </c>
      <c r="M40" s="158" t="str">
        <f>IF($B40="no","",IF((OR(ISBLANK('E. Strategy'!M8),'E. Strategy'!M8="Select answer")),"",'E. Strategy'!M8))</f>
        <v/>
      </c>
      <c r="N40" s="158" t="str">
        <f>IF($B40="no","",IF((OR(ISBLANK('E. Strategy'!N8),'E. Strategy'!N8="Select answer")),"",'E. Strategy'!N8))</f>
        <v/>
      </c>
      <c r="O40" s="158" t="str">
        <f>IF($B40="no","",IF((OR(ISBLANK('E. Strategy'!O8),'E. Strategy'!O8="Select answer")),"",'E. Strategy'!O8))</f>
        <v/>
      </c>
      <c r="P40" s="158" t="str">
        <f>IF($B40="no","",IF((OR(ISBLANK('E. Strategy'!P8),'E. Strategy'!P8="Select answer")),"",'E. Strategy'!P8))</f>
        <v/>
      </c>
      <c r="Q40" s="158" t="str">
        <f>IF($B40="no","",IF((OR(ISBLANK('E. Strategy'!Q8),'E. Strategy'!Q8="Select answer")),"",'E. Strategy'!Q8))</f>
        <v/>
      </c>
      <c r="R40" s="158" t="str">
        <f>IF($B40="no","",IF((OR(ISBLANK('E. Strategy'!R8),'E. Strategy'!R8="Select answer")),"",'E. Strategy'!R8))</f>
        <v/>
      </c>
      <c r="S40" s="158" t="str">
        <f>IF($B40="no","",IF((OR(ISBLANK('E. Strategy'!S8),'E. Strategy'!S8="Select answer")),"",'E. Strategy'!S8))</f>
        <v/>
      </c>
      <c r="T40" s="158" t="str">
        <f>IF($B40="no","",IF((OR(ISBLANK('E. Strategy'!T8),'E. Strategy'!T8="Select answer")),"",'E. Strategy'!T8))</f>
        <v/>
      </c>
      <c r="U40" s="158" t="str">
        <f>IF($B40="no","",IF((OR(ISBLANK('E. Strategy'!U8),'E. Strategy'!U8="Select answer")),"",'E. Strategy'!U8))</f>
        <v/>
      </c>
      <c r="V40" s="158" t="str">
        <f>IF($B40="no","",IF((OR(ISBLANK('E. Strategy'!V8),'E. Strategy'!V8="Select answer")),"",'E. Strategy'!V8))</f>
        <v/>
      </c>
      <c r="W40" s="158" t="str">
        <f>IF($B40="no","",IF((OR(ISBLANK('E. Strategy'!W8),'E. Strategy'!W8="Select answer")),"",'E. Strategy'!W8))</f>
        <v/>
      </c>
      <c r="X40" s="158" t="str">
        <f>IF($B40="no","",IF((OR(ISBLANK('E. Strategy'!X8),'E. Strategy'!X8="Select answer")),"",'E. Strategy'!X8))</f>
        <v/>
      </c>
      <c r="Y40" s="158" t="str">
        <f>IF($B40="no","",IF((OR(ISBLANK('E. Strategy'!Y8),'E. Strategy'!Y8="Select answer")),"",'E. Strategy'!Y8))</f>
        <v/>
      </c>
      <c r="Z40" s="158" t="str">
        <f>IF($B40="no","",IF((OR(ISBLANK('E. Strategy'!Z8),'E. Strategy'!Z8="Select answer")),"",'E. Strategy'!Z8))</f>
        <v/>
      </c>
      <c r="AA40" s="158" t="str">
        <f>IF($B40="no","",IF((OR(ISBLANK('E. Strategy'!AA8),'E. Strategy'!AA8="Select answer")),"",'E. Strategy'!AA8))</f>
        <v/>
      </c>
    </row>
    <row r="41" spans="1:27" hidden="1">
      <c r="A41" s="120" t="str">
        <f>'Adapted questions and answers'!$F41</f>
        <v>E8: Is there alignment between the patent and the company's business strategy?</v>
      </c>
      <c r="B41" s="125" t="str">
        <f>'Adapted questions and answers'!$P41</f>
        <v>no</v>
      </c>
      <c r="C41" s="158" t="str">
        <f>IF($B41="no","",IF((OR(ISBLANK('E. Strategy'!C9),'E. Strategy'!C9="Select answer")),"",'E. Strategy'!C9))</f>
        <v/>
      </c>
      <c r="D41" s="158" t="str">
        <f>IF($B41="no","",IF((OR(ISBLANK('E. Strategy'!D9),'E. Strategy'!D9="Select answer")),"",'E. Strategy'!D9))</f>
        <v/>
      </c>
      <c r="E41" s="158" t="str">
        <f>IF($B41="no","",IF((OR(ISBLANK('E. Strategy'!E9),'E. Strategy'!E9="Select answer")),"",'E. Strategy'!E9))</f>
        <v/>
      </c>
      <c r="F41" s="158" t="str">
        <f>IF($B41="no","",IF((OR(ISBLANK('E. Strategy'!F9),'E. Strategy'!F9="Select answer")),"",'E. Strategy'!F9))</f>
        <v/>
      </c>
      <c r="G41" s="158" t="str">
        <f>IF($B41="no","",IF((OR(ISBLANK('E. Strategy'!G9),'E. Strategy'!G9="Select answer")),"",'E. Strategy'!G9))</f>
        <v/>
      </c>
      <c r="H41" s="158" t="str">
        <f>IF($B41="no","",IF((OR(ISBLANK('E. Strategy'!H9),'E. Strategy'!H9="Select answer")),"",'E. Strategy'!H9))</f>
        <v/>
      </c>
      <c r="I41" s="158" t="str">
        <f>IF($B41="no","",IF((OR(ISBLANK('E. Strategy'!I9),'E. Strategy'!I9="Select answer")),"",'E. Strategy'!I9))</f>
        <v/>
      </c>
      <c r="J41" s="158" t="str">
        <f>IF($B41="no","",IF((OR(ISBLANK('E. Strategy'!J9),'E. Strategy'!J9="Select answer")),"",'E. Strategy'!J9))</f>
        <v/>
      </c>
      <c r="K41" s="158" t="str">
        <f>IF($B41="no","",IF((OR(ISBLANK('E. Strategy'!K9),'E. Strategy'!K9="Select answer")),"",'E. Strategy'!K9))</f>
        <v/>
      </c>
      <c r="L41" s="158" t="str">
        <f>IF($B41="no","",IF((OR(ISBLANK('E. Strategy'!L9),'E. Strategy'!L9="Select answer")),"",'E. Strategy'!L9))</f>
        <v/>
      </c>
      <c r="M41" s="158" t="str">
        <f>IF($B41="no","",IF((OR(ISBLANK('E. Strategy'!M9),'E. Strategy'!M9="Select answer")),"",'E. Strategy'!M9))</f>
        <v/>
      </c>
      <c r="N41" s="158" t="str">
        <f>IF($B41="no","",IF((OR(ISBLANK('E. Strategy'!N9),'E. Strategy'!N9="Select answer")),"",'E. Strategy'!N9))</f>
        <v/>
      </c>
      <c r="O41" s="158" t="str">
        <f>IF($B41="no","",IF((OR(ISBLANK('E. Strategy'!O9),'E. Strategy'!O9="Select answer")),"",'E. Strategy'!O9))</f>
        <v/>
      </c>
      <c r="P41" s="158" t="str">
        <f>IF($B41="no","",IF((OR(ISBLANK('E. Strategy'!P9),'E. Strategy'!P9="Select answer")),"",'E. Strategy'!P9))</f>
        <v/>
      </c>
      <c r="Q41" s="158" t="str">
        <f>IF($B41="no","",IF((OR(ISBLANK('E. Strategy'!Q9),'E. Strategy'!Q9="Select answer")),"",'E. Strategy'!Q9))</f>
        <v/>
      </c>
      <c r="R41" s="158" t="str">
        <f>IF($B41="no","",IF((OR(ISBLANK('E. Strategy'!R9),'E. Strategy'!R9="Select answer")),"",'E. Strategy'!R9))</f>
        <v/>
      </c>
      <c r="S41" s="158" t="str">
        <f>IF($B41="no","",IF((OR(ISBLANK('E. Strategy'!S9),'E. Strategy'!S9="Select answer")),"",'E. Strategy'!S9))</f>
        <v/>
      </c>
      <c r="T41" s="158" t="str">
        <f>IF($B41="no","",IF((OR(ISBLANK('E. Strategy'!T9),'E. Strategy'!T9="Select answer")),"",'E. Strategy'!T9))</f>
        <v/>
      </c>
      <c r="U41" s="158" t="str">
        <f>IF($B41="no","",IF((OR(ISBLANK('E. Strategy'!U9),'E. Strategy'!U9="Select answer")),"",'E. Strategy'!U9))</f>
        <v/>
      </c>
      <c r="V41" s="158" t="str">
        <f>IF($B41="no","",IF((OR(ISBLANK('E. Strategy'!V9),'E. Strategy'!V9="Select answer")),"",'E. Strategy'!V9))</f>
        <v/>
      </c>
      <c r="W41" s="158" t="str">
        <f>IF($B41="no","",IF((OR(ISBLANK('E. Strategy'!W9),'E. Strategy'!W9="Select answer")),"",'E. Strategy'!W9))</f>
        <v/>
      </c>
      <c r="X41" s="158" t="str">
        <f>IF($B41="no","",IF((OR(ISBLANK('E. Strategy'!X9),'E. Strategy'!X9="Select answer")),"",'E. Strategy'!X9))</f>
        <v/>
      </c>
      <c r="Y41" s="158" t="str">
        <f>IF($B41="no","",IF((OR(ISBLANK('E. Strategy'!Y9),'E. Strategy'!Y9="Select answer")),"",'E. Strategy'!Y9))</f>
        <v/>
      </c>
      <c r="Z41" s="158" t="str">
        <f>IF($B41="no","",IF((OR(ISBLANK('E. Strategy'!Z9),'E. Strategy'!Z9="Select answer")),"",'E. Strategy'!Z9))</f>
        <v/>
      </c>
      <c r="AA41" s="158" t="str">
        <f>IF($B41="no","",IF((OR(ISBLANK('E. Strategy'!AA9),'E. Strategy'!AA9="Select answer")),"",'E. Strategy'!AA9))</f>
        <v/>
      </c>
    </row>
    <row r="42" spans="1:27" ht="15" thickBot="1">
      <c r="A42" s="20"/>
    </row>
    <row r="43" spans="1:27" ht="15" thickBot="1">
      <c r="A43" s="226" t="s">
        <v>489</v>
      </c>
      <c r="B43" s="227"/>
      <c r="C43" s="98"/>
      <c r="D43" s="97"/>
      <c r="E43" s="97"/>
      <c r="F43" s="97"/>
      <c r="G43" s="97"/>
      <c r="H43" s="97"/>
      <c r="I43" s="97"/>
      <c r="J43" s="97"/>
      <c r="K43" s="97"/>
      <c r="L43" s="97"/>
      <c r="M43" s="97"/>
      <c r="N43" s="97"/>
      <c r="O43" s="97"/>
      <c r="P43" s="97"/>
      <c r="Q43" s="97"/>
      <c r="R43" s="97"/>
      <c r="S43" s="97"/>
      <c r="T43" s="97"/>
      <c r="U43" s="97"/>
      <c r="V43" s="97"/>
      <c r="W43" s="97"/>
      <c r="X43" s="97"/>
      <c r="Y43" s="97"/>
      <c r="Z43" s="97"/>
      <c r="AA43" s="97"/>
    </row>
    <row r="44" spans="1:27">
      <c r="A44" s="20"/>
    </row>
    <row r="45" spans="1:27">
      <c r="A45" s="20"/>
    </row>
    <row r="46" spans="1:27">
      <c r="A46" s="20"/>
    </row>
    <row r="47" spans="1:27">
      <c r="A47" s="20"/>
    </row>
  </sheetData>
  <sheetProtection algorithmName="SHA-512" hashValue="slEcgLjA6dcJcm9TEUqtvuB+W3FN9DSnyopnLQc7FPE5DeOQKP3/rAlNRfbo+FTKAWgT+dgKGVlm+6Z61Kv3eg==" saltValue="e+JzH3ocMlhYXacQnMbEkg==" spinCount="100000" sheet="1" formatCells="0" formatColumns="0" formatRows="0" sort="0" autoFilter="0"/>
  <protectedRanges>
    <protectedRange sqref="C43:AA43" name="date"/>
  </protectedRanges>
  <autoFilter ref="A1:AA41" xr:uid="{559C4DD4-4C66-445B-8849-F364410FDBF0}">
    <filterColumn colId="1">
      <filters>
        <filter val="yes"/>
      </filters>
    </filterColumn>
  </autoFilter>
  <mergeCells count="1">
    <mergeCell ref="A43:B43"/>
  </mergeCells>
  <conditionalFormatting sqref="C2:AA41">
    <cfRule type="containsText" dxfId="57" priority="27" operator="containsText" text="1 -">
      <formula>NOT(ISERROR(SEARCH("1 -",C2)))</formula>
    </cfRule>
    <cfRule type="containsText" dxfId="56" priority="28" operator="containsText" text="2 -">
      <formula>NOT(ISERROR(SEARCH("2 -",C2)))</formula>
    </cfRule>
    <cfRule type="containsText" dxfId="55" priority="29" operator="containsText" text="3 -">
      <formula>NOT(ISERROR(SEARCH("3 -",C2)))</formula>
    </cfRule>
    <cfRule type="containsText" dxfId="54" priority="30" operator="containsText" text="4 -">
      <formula>NOT(ISERROR(SEARCH("4 -",C2)))</formula>
    </cfRule>
    <cfRule type="containsText" dxfId="53" priority="31" operator="containsText" text="5 -">
      <formula>NOT(ISERROR(SEARCH("5 -",C2)))</formula>
    </cfRule>
  </conditionalFormatting>
  <conditionalFormatting sqref="C14:AA14">
    <cfRule type="expression" dxfId="52" priority="4" stopIfTrue="1">
      <formula>$B$14="no"</formula>
    </cfRule>
  </conditionalFormatting>
  <conditionalFormatting sqref="C20:AA21">
    <cfRule type="expression" dxfId="51" priority="3" stopIfTrue="1">
      <formula>$B20="no"</formula>
    </cfRule>
  </conditionalFormatting>
  <conditionalFormatting sqref="C24:AA24">
    <cfRule type="expression" dxfId="50" priority="2" stopIfTrue="1">
      <formula>$B$24="no"</formula>
    </cfRule>
  </conditionalFormatting>
  <conditionalFormatting sqref="C28:AA31">
    <cfRule type="expression" dxfId="49" priority="1" stopIfTrue="1">
      <formula>$B28="no"</formula>
    </cfRule>
  </conditionalFormatting>
  <pageMargins left="0.70866141732283472" right="0.70866141732283472" top="0.74803149606299213" bottom="0.74803149606299213" header="0.31496062992125984" footer="0.31496062992125984"/>
  <pageSetup paperSize="9" fitToWidth="0" orientation="landscape" horizontalDpi="200" verticalDpi="200" r:id="rId1"/>
  <extLst>
    <ext xmlns:x14="http://schemas.microsoft.com/office/spreadsheetml/2009/9/main" uri="{78C0D931-6437-407d-A8EE-F0AAD7539E65}">
      <x14:conditionalFormattings>
        <x14:conditionalFormatting xmlns:xm="http://schemas.microsoft.com/office/excel/2006/main">
          <x14:cfRule type="expression" priority="22" id="{7012BC13-E107-4213-9012-87D035EEB5C4}">
            <xm:f>Points!C$20=1</xm:f>
            <x14:dxf>
              <font>
                <color rgb="FFFFFFFF"/>
              </font>
              <fill>
                <patternFill>
                  <bgColor theme="3" tint="-0.24994659260841701"/>
                </patternFill>
              </fill>
            </x14:dxf>
          </x14:cfRule>
          <x14:cfRule type="expression" priority="23" id="{F14E37F5-F643-4B5A-90D4-B06C9755C895}">
            <xm:f>Points!C$20=2</xm:f>
            <x14:dxf>
              <font>
                <color rgb="FFFFFFFF"/>
              </font>
              <fill>
                <patternFill>
                  <bgColor theme="3"/>
                </patternFill>
              </fill>
            </x14:dxf>
          </x14:cfRule>
          <x14:cfRule type="expression" priority="24" id="{FD44CE2C-50D0-444D-BAAB-5E536C0B2D20}">
            <xm:f>Points!C$20=3</xm:f>
            <x14:dxf>
              <fill>
                <patternFill>
                  <bgColor theme="3" tint="0.39994506668294322"/>
                </patternFill>
              </fill>
            </x14:dxf>
          </x14:cfRule>
          <x14:cfRule type="expression" priority="25" id="{6D1F8CA4-FA89-4B26-A51E-AFC0455DE75E}">
            <xm:f>Points!C$20=4</xm:f>
            <x14:dxf>
              <fill>
                <patternFill>
                  <bgColor theme="3" tint="0.59996337778862885"/>
                </patternFill>
              </fill>
            </x14:dxf>
          </x14:cfRule>
          <x14:cfRule type="expression" priority="26" id="{5810C134-7032-4D92-B49A-BA38320EFC3F}">
            <xm:f>Points!C$20=5</xm:f>
            <x14:dxf>
              <fill>
                <patternFill>
                  <bgColor theme="3" tint="0.79998168889431442"/>
                </patternFill>
              </fill>
            </x14:dxf>
          </x14:cfRule>
          <xm:sqref>C14:AA14</xm:sqref>
        </x14:conditionalFormatting>
        <x14:conditionalFormatting xmlns:xm="http://schemas.microsoft.com/office/excel/2006/main">
          <x14:cfRule type="expression" priority="17" id="{AE5A8330-A1F5-4160-9AB3-A7344E05CA4D}">
            <xm:f>Points!C30=1</xm:f>
            <x14:dxf>
              <font>
                <color rgb="FFFFFFFF"/>
              </font>
              <fill>
                <patternFill>
                  <bgColor theme="3" tint="-0.24994659260841701"/>
                </patternFill>
              </fill>
            </x14:dxf>
          </x14:cfRule>
          <x14:cfRule type="expression" priority="18" id="{4B8ECFBB-6AC9-42DE-B74B-CBBC199FB1D7}">
            <xm:f>Points!C30=2</xm:f>
            <x14:dxf>
              <font>
                <color rgb="FFFFFFFF"/>
              </font>
              <fill>
                <patternFill>
                  <bgColor theme="3"/>
                </patternFill>
              </fill>
            </x14:dxf>
          </x14:cfRule>
          <x14:cfRule type="expression" priority="19" id="{76782BFE-6C37-412A-866E-EA4F25376244}">
            <xm:f>Points!C30=3</xm:f>
            <x14:dxf>
              <fill>
                <patternFill>
                  <bgColor theme="3" tint="0.39994506668294322"/>
                </patternFill>
              </fill>
            </x14:dxf>
          </x14:cfRule>
          <x14:cfRule type="expression" priority="20" id="{488EE1D5-B236-461E-90D6-026FD7717B19}">
            <xm:f>Points!C30=4</xm:f>
            <x14:dxf>
              <fill>
                <patternFill>
                  <bgColor theme="3" tint="0.59996337778862885"/>
                </patternFill>
              </fill>
            </x14:dxf>
          </x14:cfRule>
          <x14:cfRule type="expression" priority="21" id="{4AA30D6E-2BDB-46CC-969B-0CB592BB101D}">
            <xm:f>Points!C30=5</xm:f>
            <x14:dxf>
              <fill>
                <patternFill>
                  <bgColor theme="3" tint="0.79998168889431442"/>
                </patternFill>
              </fill>
            </x14:dxf>
          </x14:cfRule>
          <xm:sqref>C20:AA21</xm:sqref>
        </x14:conditionalFormatting>
        <x14:conditionalFormatting xmlns:xm="http://schemas.microsoft.com/office/excel/2006/main">
          <x14:cfRule type="expression" priority="10" id="{46CAB5CC-6DBD-489B-AAB7-F779EAF11A0D}">
            <xm:f>Points!C$34=1</xm:f>
            <x14:dxf>
              <font>
                <color rgb="FFFFFFFF"/>
              </font>
              <fill>
                <patternFill>
                  <bgColor theme="3" tint="-0.24994659260841701"/>
                </patternFill>
              </fill>
            </x14:dxf>
          </x14:cfRule>
          <x14:cfRule type="expression" priority="12" id="{D45B0BCA-C719-4CF7-9CF6-8069A318D064}">
            <xm:f>Points!C$34=2</xm:f>
            <x14:dxf>
              <font>
                <color rgb="FFFFFFFF"/>
              </font>
              <fill>
                <patternFill>
                  <bgColor theme="3"/>
                </patternFill>
              </fill>
            </x14:dxf>
          </x14:cfRule>
          <x14:cfRule type="expression" priority="14" id="{49FAFE88-919A-493A-94A6-E7C9026DA0BE}">
            <xm:f>Points!C$34=3</xm:f>
            <x14:dxf>
              <fill>
                <patternFill>
                  <bgColor theme="3" tint="0.39994506668294322"/>
                </patternFill>
              </fill>
            </x14:dxf>
          </x14:cfRule>
          <x14:cfRule type="expression" priority="15" id="{3E93A883-4A8F-4C47-8C5B-D366B5A09D5D}">
            <xm:f>Points!C$34=4</xm:f>
            <x14:dxf>
              <fill>
                <patternFill>
                  <bgColor theme="3" tint="0.59996337778862885"/>
                </patternFill>
              </fill>
            </x14:dxf>
          </x14:cfRule>
          <x14:cfRule type="expression" priority="16" id="{24410413-77A5-430D-81BC-DCCEAB0610BE}">
            <xm:f>Points!C$34=5</xm:f>
            <x14:dxf>
              <fill>
                <patternFill>
                  <bgColor theme="3" tint="0.79998168889431442"/>
                </patternFill>
              </fill>
            </x14:dxf>
          </x14:cfRule>
          <xm:sqref>C24:AA24</xm:sqref>
        </x14:conditionalFormatting>
        <x14:conditionalFormatting xmlns:xm="http://schemas.microsoft.com/office/excel/2006/main">
          <x14:cfRule type="expression" priority="5" id="{C6E24568-F471-4ADD-BE1C-E5850B8F9199}">
            <xm:f>Points!C42=1</xm:f>
            <x14:dxf>
              <font>
                <color rgb="FFFFFFFF"/>
              </font>
              <fill>
                <patternFill>
                  <bgColor theme="3" tint="-0.24994659260841701"/>
                </patternFill>
              </fill>
            </x14:dxf>
          </x14:cfRule>
          <x14:cfRule type="expression" priority="6" id="{FA64B179-4B4D-479E-8DE6-EFDA05E08FAC}">
            <xm:f>Points!C42=2</xm:f>
            <x14:dxf>
              <font>
                <color rgb="FFFFFFFF"/>
              </font>
              <fill>
                <patternFill>
                  <bgColor theme="3"/>
                </patternFill>
              </fill>
            </x14:dxf>
          </x14:cfRule>
          <x14:cfRule type="expression" priority="7" id="{A66565CC-93E0-4585-B55D-8E4041C338E2}">
            <xm:f>Points!C42=3</xm:f>
            <x14:dxf>
              <fill>
                <patternFill>
                  <bgColor theme="3" tint="0.39994506668294322"/>
                </patternFill>
              </fill>
            </x14:dxf>
          </x14:cfRule>
          <x14:cfRule type="expression" priority="8" id="{8CA35FB9-F98D-4AED-A977-98A687CB6024}">
            <xm:f>Points!C42=4</xm:f>
            <x14:dxf>
              <fill>
                <patternFill>
                  <bgColor theme="3" tint="0.59996337778862885"/>
                </patternFill>
              </fill>
            </x14:dxf>
          </x14:cfRule>
          <x14:cfRule type="expression" priority="9" id="{5700C6C3-E785-47FC-B0CC-6C01F1D267C1}">
            <xm:f>Points!C42=5</xm:f>
            <x14:dxf>
              <fill>
                <patternFill>
                  <bgColor theme="3" tint="0.79998168889431442"/>
                </patternFill>
              </fill>
            </x14:dxf>
          </x14:cfRule>
          <xm:sqref>C28:AA31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AA1000"/>
  <sheetViews>
    <sheetView showGridLines="0" zoomScale="80" zoomScaleNormal="80" workbookViewId="0"/>
  </sheetViews>
  <sheetFormatPr defaultColWidth="14.42578125" defaultRowHeight="15" customHeight="1"/>
  <cols>
    <col min="1" max="2" width="60.42578125" customWidth="1"/>
    <col min="3" max="27" width="8.5703125" customWidth="1"/>
  </cols>
  <sheetData>
    <row r="1" spans="1:27" ht="14.25" customHeight="1">
      <c r="A1" s="2" t="s">
        <v>638</v>
      </c>
    </row>
    <row r="2" spans="1:27" ht="14.25" customHeight="1"/>
    <row r="3" spans="1:27" ht="14.25" customHeight="1">
      <c r="A3" s="9" t="s">
        <v>5</v>
      </c>
      <c r="B3" s="9" t="s">
        <v>639</v>
      </c>
      <c r="C3" s="8" t="str">
        <f>'A. Legal status'!C1</f>
        <v>Patent 1</v>
      </c>
      <c r="D3" s="8" t="str">
        <f>'A. Legal status'!D1</f>
        <v>Patent 2</v>
      </c>
      <c r="E3" s="8" t="str">
        <f>'A. Legal status'!E1</f>
        <v>Patent 3</v>
      </c>
      <c r="F3" s="8" t="str">
        <f>'A. Legal status'!F1</f>
        <v>Patent 4</v>
      </c>
      <c r="G3" s="8" t="str">
        <f>'A. Legal status'!G1</f>
        <v>Patent 5</v>
      </c>
      <c r="H3" s="8" t="str">
        <f>'A. Legal status'!H1</f>
        <v>Patent 6</v>
      </c>
      <c r="I3" s="8" t="str">
        <f>'A. Legal status'!I1</f>
        <v>Patent 7</v>
      </c>
      <c r="J3" s="8" t="str">
        <f>'A. Legal status'!J1</f>
        <v>Patent 8</v>
      </c>
      <c r="K3" s="8" t="str">
        <f>'A. Legal status'!K1</f>
        <v>Patent 9</v>
      </c>
      <c r="L3" s="8" t="str">
        <f>'A. Legal status'!L1</f>
        <v>Patent 10</v>
      </c>
      <c r="M3" s="8" t="str">
        <f>'A. Legal status'!M1</f>
        <v>Patent 11</v>
      </c>
      <c r="N3" s="8" t="str">
        <f>'A. Legal status'!N1</f>
        <v>Patent 12</v>
      </c>
      <c r="O3" s="8" t="str">
        <f>'A. Legal status'!O1</f>
        <v>Patent 13</v>
      </c>
      <c r="P3" s="8" t="str">
        <f>'A. Legal status'!P1</f>
        <v>Patent 14</v>
      </c>
      <c r="Q3" s="8" t="str">
        <f>'A. Legal status'!Q1</f>
        <v>Patent 15</v>
      </c>
      <c r="R3" s="8" t="str">
        <f>'A. Legal status'!R1</f>
        <v>Patent 16</v>
      </c>
      <c r="S3" s="8" t="str">
        <f>'A. Legal status'!S1</f>
        <v>Patent 17</v>
      </c>
      <c r="T3" s="8" t="str">
        <f>'A. Legal status'!T1</f>
        <v>Patent 18</v>
      </c>
      <c r="U3" s="8" t="str">
        <f>'A. Legal status'!U1</f>
        <v>Patent 19</v>
      </c>
      <c r="V3" s="8" t="str">
        <f>'A. Legal status'!V1</f>
        <v>Patent 20</v>
      </c>
      <c r="W3" s="8" t="str">
        <f>'A. Legal status'!W1</f>
        <v>Patent 21</v>
      </c>
      <c r="X3" s="8" t="str">
        <f>'A. Legal status'!X1</f>
        <v>Patent 22</v>
      </c>
      <c r="Y3" s="8" t="str">
        <f>'A. Legal status'!Y1</f>
        <v>Patent 23</v>
      </c>
      <c r="Z3" s="8" t="str">
        <f>'A. Legal status'!Z1</f>
        <v>Patent 24</v>
      </c>
      <c r="AA3" s="8" t="str">
        <f>'A. Legal status'!AA1</f>
        <v>Patent 25</v>
      </c>
    </row>
    <row r="4" spans="1:27" ht="14.25" customHeight="1">
      <c r="A4" s="8" t="str">
        <f>'A. Legal status'!A2</f>
        <v>A1: What is the status of the patent?</v>
      </c>
      <c r="B4" s="8" t="str">
        <f>LEFT(A4,4)&amp;'Adapted questions and answers'!$H2</f>
        <v>A1: Patent status</v>
      </c>
      <c r="C4" s="3">
        <f>IF('A. Legal status'!C2='Adapted questions and answers'!$J2,1,IF('A. Legal status'!C2='Adapted questions and answers'!$K2,2,IF('A. Legal status'!C2='Adapted questions and answers'!$L2,3,IF('A. Legal status'!C2='Adapted questions and answers'!$M2,4,IF('A. Legal status'!C2='Adapted questions and answers'!$N2,5,"")))))</f>
        <v>2</v>
      </c>
      <c r="D4" s="3">
        <f>IF('A. Legal status'!D2='Adapted questions and answers'!$J2,1,IF('A. Legal status'!D2='Adapted questions and answers'!$K2,2,IF('A. Legal status'!D2='Adapted questions and answers'!$L2,3,IF('A. Legal status'!D2='Adapted questions and answers'!$M2,4,IF('A. Legal status'!D2='Adapted questions and answers'!$N2,5,"")))))</f>
        <v>1</v>
      </c>
      <c r="E4" s="3" t="str">
        <f>IF('A. Legal status'!E2='Adapted questions and answers'!$J2,1,IF('A. Legal status'!E2='Adapted questions and answers'!$K2,2,IF('A. Legal status'!E2='Adapted questions and answers'!$L2,3,IF('A. Legal status'!E2='Adapted questions and answers'!$M2,4,IF('A. Legal status'!E2='Adapted questions and answers'!$N2,5,"")))))</f>
        <v/>
      </c>
      <c r="F4" s="3" t="str">
        <f>IF('A. Legal status'!F2='Adapted questions and answers'!$J2,1,IF('A. Legal status'!F2='Adapted questions and answers'!$K2,2,IF('A. Legal status'!F2='Adapted questions and answers'!$L2,3,IF('A. Legal status'!F2='Adapted questions and answers'!$M2,4,IF('A. Legal status'!F2='Adapted questions and answers'!$N2,5,"")))))</f>
        <v/>
      </c>
      <c r="G4" s="3" t="str">
        <f>IF('A. Legal status'!G2='Adapted questions and answers'!$J2,1,IF('A. Legal status'!G2='Adapted questions and answers'!$K2,2,IF('A. Legal status'!G2='Adapted questions and answers'!$L2,3,IF('A. Legal status'!G2='Adapted questions and answers'!$M2,4,IF('A. Legal status'!G2='Adapted questions and answers'!$N2,5,"")))))</f>
        <v/>
      </c>
      <c r="H4" s="3" t="str">
        <f>IF('A. Legal status'!H2='Adapted questions and answers'!$J2,1,IF('A. Legal status'!H2='Adapted questions and answers'!$K2,2,IF('A. Legal status'!H2='Adapted questions and answers'!$L2,3,IF('A. Legal status'!H2='Adapted questions and answers'!$M2,4,IF('A. Legal status'!H2='Adapted questions and answers'!$N2,5,"")))))</f>
        <v/>
      </c>
      <c r="I4" s="3" t="str">
        <f>IF('A. Legal status'!I2='Adapted questions and answers'!$J2,1,IF('A. Legal status'!I2='Adapted questions and answers'!$K2,2,IF('A. Legal status'!I2='Adapted questions and answers'!$L2,3,IF('A. Legal status'!I2='Adapted questions and answers'!$M2,4,IF('A. Legal status'!I2='Adapted questions and answers'!$N2,5,"")))))</f>
        <v/>
      </c>
      <c r="J4" s="3" t="str">
        <f>IF('A. Legal status'!J2='Adapted questions and answers'!$J2,1,IF('A. Legal status'!J2='Adapted questions and answers'!$K2,2,IF('A. Legal status'!J2='Adapted questions and answers'!$L2,3,IF('A. Legal status'!J2='Adapted questions and answers'!$M2,4,IF('A. Legal status'!J2='Adapted questions and answers'!$N2,5,"")))))</f>
        <v/>
      </c>
      <c r="K4" s="3" t="str">
        <f>IF('A. Legal status'!K2='Adapted questions and answers'!$J2,1,IF('A. Legal status'!K2='Adapted questions and answers'!$K2,2,IF('A. Legal status'!K2='Adapted questions and answers'!$L2,3,IF('A. Legal status'!K2='Adapted questions and answers'!$M2,4,IF('A. Legal status'!K2='Adapted questions and answers'!$N2,5,"")))))</f>
        <v/>
      </c>
      <c r="L4" s="3" t="str">
        <f>IF('A. Legal status'!L2='Adapted questions and answers'!$J2,1,IF('A. Legal status'!L2='Adapted questions and answers'!$K2,2,IF('A. Legal status'!L2='Adapted questions and answers'!$L2,3,IF('A. Legal status'!L2='Adapted questions and answers'!$M2,4,IF('A. Legal status'!L2='Adapted questions and answers'!$N2,5,"")))))</f>
        <v/>
      </c>
      <c r="M4" s="3" t="str">
        <f>IF('A. Legal status'!M2='Adapted questions and answers'!$J2,1,IF('A. Legal status'!M2='Adapted questions and answers'!$K2,2,IF('A. Legal status'!M2='Adapted questions and answers'!$L2,3,IF('A. Legal status'!M2='Adapted questions and answers'!$M2,4,IF('A. Legal status'!M2='Adapted questions and answers'!$N2,5,"")))))</f>
        <v/>
      </c>
      <c r="N4" s="3" t="str">
        <f>IF('A. Legal status'!N2='Adapted questions and answers'!$J2,1,IF('A. Legal status'!N2='Adapted questions and answers'!$K2,2,IF('A. Legal status'!N2='Adapted questions and answers'!$L2,3,IF('A. Legal status'!N2='Adapted questions and answers'!$M2,4,IF('A. Legal status'!N2='Adapted questions and answers'!$N2,5,"")))))</f>
        <v/>
      </c>
      <c r="O4" s="3" t="str">
        <f>IF('A. Legal status'!O2='Adapted questions and answers'!$J2,1,IF('A. Legal status'!O2='Adapted questions and answers'!$K2,2,IF('A. Legal status'!O2='Adapted questions and answers'!$L2,3,IF('A. Legal status'!O2='Adapted questions and answers'!$M2,4,IF('A. Legal status'!O2='Adapted questions and answers'!$N2,5,"")))))</f>
        <v/>
      </c>
      <c r="P4" s="3" t="str">
        <f>IF('A. Legal status'!P2='Adapted questions and answers'!$J2,1,IF('A. Legal status'!P2='Adapted questions and answers'!$K2,2,IF('A. Legal status'!P2='Adapted questions and answers'!$L2,3,IF('A. Legal status'!P2='Adapted questions and answers'!$M2,4,IF('A. Legal status'!P2='Adapted questions and answers'!$N2,5,"")))))</f>
        <v/>
      </c>
      <c r="Q4" s="3" t="str">
        <f>IF('A. Legal status'!Q2='Adapted questions and answers'!$J2,1,IF('A. Legal status'!Q2='Adapted questions and answers'!$K2,2,IF('A. Legal status'!Q2='Adapted questions and answers'!$L2,3,IF('A. Legal status'!Q2='Adapted questions and answers'!$M2,4,IF('A. Legal status'!Q2='Adapted questions and answers'!$N2,5,"")))))</f>
        <v/>
      </c>
      <c r="R4" s="3" t="str">
        <f>IF('A. Legal status'!R2='Adapted questions and answers'!$J2,1,IF('A. Legal status'!R2='Adapted questions and answers'!$K2,2,IF('A. Legal status'!R2='Adapted questions and answers'!$L2,3,IF('A. Legal status'!R2='Adapted questions and answers'!$M2,4,IF('A. Legal status'!R2='Adapted questions and answers'!$N2,5,"")))))</f>
        <v/>
      </c>
      <c r="S4" s="3" t="str">
        <f>IF('A. Legal status'!S2='Adapted questions and answers'!$J2,1,IF('A. Legal status'!S2='Adapted questions and answers'!$K2,2,IF('A. Legal status'!S2='Adapted questions and answers'!$L2,3,IF('A. Legal status'!S2='Adapted questions and answers'!$M2,4,IF('A. Legal status'!S2='Adapted questions and answers'!$N2,5,"")))))</f>
        <v/>
      </c>
      <c r="T4" s="3" t="str">
        <f>IF('A. Legal status'!T2='Adapted questions and answers'!$J2,1,IF('A. Legal status'!T2='Adapted questions and answers'!$K2,2,IF('A. Legal status'!T2='Adapted questions and answers'!$L2,3,IF('A. Legal status'!T2='Adapted questions and answers'!$M2,4,IF('A. Legal status'!T2='Adapted questions and answers'!$N2,5,"")))))</f>
        <v/>
      </c>
      <c r="U4" s="3" t="str">
        <f>IF('A. Legal status'!U2='Adapted questions and answers'!$J2,1,IF('A. Legal status'!U2='Adapted questions and answers'!$K2,2,IF('A. Legal status'!U2='Adapted questions and answers'!$L2,3,IF('A. Legal status'!U2='Adapted questions and answers'!$M2,4,IF('A. Legal status'!U2='Adapted questions and answers'!$N2,5,"")))))</f>
        <v/>
      </c>
      <c r="V4" s="3" t="str">
        <f>IF('A. Legal status'!V2='Adapted questions and answers'!$J2,1,IF('A. Legal status'!V2='Adapted questions and answers'!$K2,2,IF('A. Legal status'!V2='Adapted questions and answers'!$L2,3,IF('A. Legal status'!V2='Adapted questions and answers'!$M2,4,IF('A. Legal status'!V2='Adapted questions and answers'!$N2,5,"")))))</f>
        <v/>
      </c>
      <c r="W4" s="3" t="str">
        <f>IF('A. Legal status'!W2='Adapted questions and answers'!$J2,1,IF('A. Legal status'!W2='Adapted questions and answers'!$K2,2,IF('A. Legal status'!W2='Adapted questions and answers'!$L2,3,IF('A. Legal status'!W2='Adapted questions and answers'!$M2,4,IF('A. Legal status'!W2='Adapted questions and answers'!$N2,5,"")))))</f>
        <v/>
      </c>
      <c r="X4" s="3" t="str">
        <f>IF('A. Legal status'!X2='Adapted questions and answers'!$J2,1,IF('A. Legal status'!X2='Adapted questions and answers'!$K2,2,IF('A. Legal status'!X2='Adapted questions and answers'!$L2,3,IF('A. Legal status'!X2='Adapted questions and answers'!$M2,4,IF('A. Legal status'!X2='Adapted questions and answers'!$N2,5,"")))))</f>
        <v/>
      </c>
      <c r="Y4" s="3" t="str">
        <f>IF('A. Legal status'!Y2='Adapted questions and answers'!$J2,1,IF('A. Legal status'!Y2='Adapted questions and answers'!$K2,2,IF('A. Legal status'!Y2='Adapted questions and answers'!$L2,3,IF('A. Legal status'!Y2='Adapted questions and answers'!$M2,4,IF('A. Legal status'!Y2='Adapted questions and answers'!$N2,5,"")))))</f>
        <v/>
      </c>
      <c r="Z4" s="3" t="str">
        <f>IF('A. Legal status'!Z2='Adapted questions and answers'!$J2,1,IF('A. Legal status'!Z2='Adapted questions and answers'!$K2,2,IF('A. Legal status'!Z2='Adapted questions and answers'!$L2,3,IF('A. Legal status'!Z2='Adapted questions and answers'!$M2,4,IF('A. Legal status'!Z2='Adapted questions and answers'!$N2,5,"")))))</f>
        <v/>
      </c>
      <c r="AA4" s="3" t="str">
        <f>IF('A. Legal status'!AA2='Adapted questions and answers'!$J2,1,IF('A. Legal status'!AA2='Adapted questions and answers'!$K2,2,IF('A. Legal status'!AA2='Adapted questions and answers'!$L2,3,IF('A. Legal status'!AA2='Adapted questions and answers'!$M2,4,IF('A. Legal status'!AA2='Adapted questions and answers'!$N2,5,"")))))</f>
        <v/>
      </c>
    </row>
    <row r="5" spans="1:27" ht="14.25" customHeight="1">
      <c r="A5" s="8" t="str">
        <f>'A. Legal status'!A3</f>
        <v>A2: What is the patent's legal position of strength?</v>
      </c>
      <c r="B5" s="8" t="str">
        <f>LEFT(A5,4)&amp;'Adapted questions and answers'!$H3</f>
        <v>A2: Legal position of strength</v>
      </c>
      <c r="C5" s="3">
        <f>IF('A. Legal status'!C3='Adapted questions and answers'!$J3,1,IF('A. Legal status'!C3='Adapted questions and answers'!$K3,2,IF('A. Legal status'!C3='Adapted questions and answers'!$L3,3,IF('A. Legal status'!C3='Adapted questions and answers'!$M3,4,IF('A. Legal status'!C3='Adapted questions and answers'!$N3,5,"")))))</f>
        <v>3</v>
      </c>
      <c r="D5" s="3">
        <f>IF('A. Legal status'!D3='Adapted questions and answers'!$J3,1,IF('A. Legal status'!D3='Adapted questions and answers'!$K3,2,IF('A. Legal status'!D3='Adapted questions and answers'!$L3,3,IF('A. Legal status'!D3='Adapted questions and answers'!$M3,4,IF('A. Legal status'!D3='Adapted questions and answers'!$N3,5,"")))))</f>
        <v>2</v>
      </c>
      <c r="E5" s="3" t="str">
        <f>IF('A. Legal status'!E3='Adapted questions and answers'!$J3,1,IF('A. Legal status'!E3='Adapted questions and answers'!$K3,2,IF('A. Legal status'!E3='Adapted questions and answers'!$L3,3,IF('A. Legal status'!E3='Adapted questions and answers'!$M3,4,IF('A. Legal status'!E3='Adapted questions and answers'!$N3,5,"")))))</f>
        <v/>
      </c>
      <c r="F5" s="3" t="str">
        <f>IF('A. Legal status'!F3='Adapted questions and answers'!$J3,1,IF('A. Legal status'!F3='Adapted questions and answers'!$K3,2,IF('A. Legal status'!F3='Adapted questions and answers'!$L3,3,IF('A. Legal status'!F3='Adapted questions and answers'!$M3,4,IF('A. Legal status'!F3='Adapted questions and answers'!$N3,5,"")))))</f>
        <v/>
      </c>
      <c r="G5" s="3" t="str">
        <f>IF('A. Legal status'!G3='Adapted questions and answers'!$J3,1,IF('A. Legal status'!G3='Adapted questions and answers'!$K3,2,IF('A. Legal status'!G3='Adapted questions and answers'!$L3,3,IF('A. Legal status'!G3='Adapted questions and answers'!$M3,4,IF('A. Legal status'!G3='Adapted questions and answers'!$N3,5,"")))))</f>
        <v/>
      </c>
      <c r="H5" s="3" t="str">
        <f>IF('A. Legal status'!H3='Adapted questions and answers'!$J3,1,IF('A. Legal status'!H3='Adapted questions and answers'!$K3,2,IF('A. Legal status'!H3='Adapted questions and answers'!$L3,3,IF('A. Legal status'!H3='Adapted questions and answers'!$M3,4,IF('A. Legal status'!H3='Adapted questions and answers'!$N3,5,"")))))</f>
        <v/>
      </c>
      <c r="I5" s="3" t="str">
        <f>IF('A. Legal status'!I3='Adapted questions and answers'!$J3,1,IF('A. Legal status'!I3='Adapted questions and answers'!$K3,2,IF('A. Legal status'!I3='Adapted questions and answers'!$L3,3,IF('A. Legal status'!I3='Adapted questions and answers'!$M3,4,IF('A. Legal status'!I3='Adapted questions and answers'!$N3,5,"")))))</f>
        <v/>
      </c>
      <c r="J5" s="3" t="str">
        <f>IF('A. Legal status'!J3='Adapted questions and answers'!$J3,1,IF('A. Legal status'!J3='Adapted questions and answers'!$K3,2,IF('A. Legal status'!J3='Adapted questions and answers'!$L3,3,IF('A. Legal status'!J3='Adapted questions and answers'!$M3,4,IF('A. Legal status'!J3='Adapted questions and answers'!$N3,5,"")))))</f>
        <v/>
      </c>
      <c r="K5" s="3" t="str">
        <f>IF('A. Legal status'!K3='Adapted questions and answers'!$J3,1,IF('A. Legal status'!K3='Adapted questions and answers'!$K3,2,IF('A. Legal status'!K3='Adapted questions and answers'!$L3,3,IF('A. Legal status'!K3='Adapted questions and answers'!$M3,4,IF('A. Legal status'!K3='Adapted questions and answers'!$N3,5,"")))))</f>
        <v/>
      </c>
      <c r="L5" s="3" t="str">
        <f>IF('A. Legal status'!L3='Adapted questions and answers'!$J3,1,IF('A. Legal status'!L3='Adapted questions and answers'!$K3,2,IF('A. Legal status'!L3='Adapted questions and answers'!$L3,3,IF('A. Legal status'!L3='Adapted questions and answers'!$M3,4,IF('A. Legal status'!L3='Adapted questions and answers'!$N3,5,"")))))</f>
        <v/>
      </c>
      <c r="M5" s="3" t="str">
        <f>IF('A. Legal status'!M3='Adapted questions and answers'!$J3,1,IF('A. Legal status'!M3='Adapted questions and answers'!$K3,2,IF('A. Legal status'!M3='Adapted questions and answers'!$L3,3,IF('A. Legal status'!M3='Adapted questions and answers'!$M3,4,IF('A. Legal status'!M3='Adapted questions and answers'!$N3,5,"")))))</f>
        <v/>
      </c>
      <c r="N5" s="3" t="str">
        <f>IF('A. Legal status'!N3='Adapted questions and answers'!$J3,1,IF('A. Legal status'!N3='Adapted questions and answers'!$K3,2,IF('A. Legal status'!N3='Adapted questions and answers'!$L3,3,IF('A. Legal status'!N3='Adapted questions and answers'!$M3,4,IF('A. Legal status'!N3='Adapted questions and answers'!$N3,5,"")))))</f>
        <v/>
      </c>
      <c r="O5" s="3" t="str">
        <f>IF('A. Legal status'!O3='Adapted questions and answers'!$J3,1,IF('A. Legal status'!O3='Adapted questions and answers'!$K3,2,IF('A. Legal status'!O3='Adapted questions and answers'!$L3,3,IF('A. Legal status'!O3='Adapted questions and answers'!$M3,4,IF('A. Legal status'!O3='Adapted questions and answers'!$N3,5,"")))))</f>
        <v/>
      </c>
      <c r="P5" s="3" t="str">
        <f>IF('A. Legal status'!P3='Adapted questions and answers'!$J3,1,IF('A. Legal status'!P3='Adapted questions and answers'!$K3,2,IF('A. Legal status'!P3='Adapted questions and answers'!$L3,3,IF('A. Legal status'!P3='Adapted questions and answers'!$M3,4,IF('A. Legal status'!P3='Adapted questions and answers'!$N3,5,"")))))</f>
        <v/>
      </c>
      <c r="Q5" s="3" t="str">
        <f>IF('A. Legal status'!Q3='Adapted questions and answers'!$J3,1,IF('A. Legal status'!Q3='Adapted questions and answers'!$K3,2,IF('A. Legal status'!Q3='Adapted questions and answers'!$L3,3,IF('A. Legal status'!Q3='Adapted questions and answers'!$M3,4,IF('A. Legal status'!Q3='Adapted questions and answers'!$N3,5,"")))))</f>
        <v/>
      </c>
      <c r="R5" s="3" t="str">
        <f>IF('A. Legal status'!R3='Adapted questions and answers'!$J3,1,IF('A. Legal status'!R3='Adapted questions and answers'!$K3,2,IF('A. Legal status'!R3='Adapted questions and answers'!$L3,3,IF('A. Legal status'!R3='Adapted questions and answers'!$M3,4,IF('A. Legal status'!R3='Adapted questions and answers'!$N3,5,"")))))</f>
        <v/>
      </c>
      <c r="S5" s="3" t="str">
        <f>IF('A. Legal status'!S3='Adapted questions and answers'!$J3,1,IF('A. Legal status'!S3='Adapted questions and answers'!$K3,2,IF('A. Legal status'!S3='Adapted questions and answers'!$L3,3,IF('A. Legal status'!S3='Adapted questions and answers'!$M3,4,IF('A. Legal status'!S3='Adapted questions and answers'!$N3,5,"")))))</f>
        <v/>
      </c>
      <c r="T5" s="3" t="str">
        <f>IF('A. Legal status'!T3='Adapted questions and answers'!$J3,1,IF('A. Legal status'!T3='Adapted questions and answers'!$K3,2,IF('A. Legal status'!T3='Adapted questions and answers'!$L3,3,IF('A. Legal status'!T3='Adapted questions and answers'!$M3,4,IF('A. Legal status'!T3='Adapted questions and answers'!$N3,5,"")))))</f>
        <v/>
      </c>
      <c r="U5" s="3" t="str">
        <f>IF('A. Legal status'!U3='Adapted questions and answers'!$J3,1,IF('A. Legal status'!U3='Adapted questions and answers'!$K3,2,IF('A. Legal status'!U3='Adapted questions and answers'!$L3,3,IF('A. Legal status'!U3='Adapted questions and answers'!$M3,4,IF('A. Legal status'!U3='Adapted questions and answers'!$N3,5,"")))))</f>
        <v/>
      </c>
      <c r="V5" s="3" t="str">
        <f>IF('A. Legal status'!V3='Adapted questions and answers'!$J3,1,IF('A. Legal status'!V3='Adapted questions and answers'!$K3,2,IF('A. Legal status'!V3='Adapted questions and answers'!$L3,3,IF('A. Legal status'!V3='Adapted questions and answers'!$M3,4,IF('A. Legal status'!V3='Adapted questions and answers'!$N3,5,"")))))</f>
        <v/>
      </c>
      <c r="W5" s="3" t="str">
        <f>IF('A. Legal status'!W3='Adapted questions and answers'!$J3,1,IF('A. Legal status'!W3='Adapted questions and answers'!$K3,2,IF('A. Legal status'!W3='Adapted questions and answers'!$L3,3,IF('A. Legal status'!W3='Adapted questions and answers'!$M3,4,IF('A. Legal status'!W3='Adapted questions and answers'!$N3,5,"")))))</f>
        <v/>
      </c>
      <c r="X5" s="3" t="str">
        <f>IF('A. Legal status'!X3='Adapted questions and answers'!$J3,1,IF('A. Legal status'!X3='Adapted questions and answers'!$K3,2,IF('A. Legal status'!X3='Adapted questions and answers'!$L3,3,IF('A. Legal status'!X3='Adapted questions and answers'!$M3,4,IF('A. Legal status'!X3='Adapted questions and answers'!$N3,5,"")))))</f>
        <v/>
      </c>
      <c r="Y5" s="3" t="str">
        <f>IF('A. Legal status'!Y3='Adapted questions and answers'!$J3,1,IF('A. Legal status'!Y3='Adapted questions and answers'!$K3,2,IF('A. Legal status'!Y3='Adapted questions and answers'!$L3,3,IF('A. Legal status'!Y3='Adapted questions and answers'!$M3,4,IF('A. Legal status'!Y3='Adapted questions and answers'!$N3,5,"")))))</f>
        <v/>
      </c>
      <c r="Z5" s="3" t="str">
        <f>IF('A. Legal status'!Z3='Adapted questions and answers'!$J3,1,IF('A. Legal status'!Z3='Adapted questions and answers'!$K3,2,IF('A. Legal status'!Z3='Adapted questions and answers'!$L3,3,IF('A. Legal status'!Z3='Adapted questions and answers'!$M3,4,IF('A. Legal status'!Z3='Adapted questions and answers'!$N3,5,"")))))</f>
        <v/>
      </c>
      <c r="AA5" s="3" t="str">
        <f>IF('A. Legal status'!AA3='Adapted questions and answers'!$J3,1,IF('A. Legal status'!AA3='Adapted questions and answers'!$K3,2,IF('A. Legal status'!AA3='Adapted questions and answers'!$L3,3,IF('A. Legal status'!AA3='Adapted questions and answers'!$M3,4,IF('A. Legal status'!AA3='Adapted questions and answers'!$N3,5,"")))))</f>
        <v/>
      </c>
    </row>
    <row r="6" spans="1:27" ht="14.25" customHeight="1">
      <c r="A6" s="8" t="str">
        <f>'A. Legal status'!A4</f>
        <v>A3: For how long is the patent still valid?</v>
      </c>
      <c r="B6" s="8" t="str">
        <f>LEFT(A6,4)&amp;'Adapted questions and answers'!$H4</f>
        <v>A3: Patent term remaining</v>
      </c>
      <c r="C6" s="3">
        <f>IF('A. Legal status'!C4='Adapted questions and answers'!$J4,1,IF('A. Legal status'!C4='Adapted questions and answers'!$K4,2,IF('A. Legal status'!C4='Adapted questions and answers'!$L4,3,IF('A. Legal status'!C4='Adapted questions and answers'!$M4,4,IF('A. Legal status'!C4='Adapted questions and answers'!$N4,5,"")))))</f>
        <v>5</v>
      </c>
      <c r="D6" s="3">
        <f>IF('A. Legal status'!D4='Adapted questions and answers'!$J4,1,IF('A. Legal status'!D4='Adapted questions and answers'!$K4,2,IF('A. Legal status'!D4='Adapted questions and answers'!$L4,3,IF('A. Legal status'!D4='Adapted questions and answers'!$M4,4,IF('A. Legal status'!D4='Adapted questions and answers'!$N4,5,"")))))</f>
        <v>2</v>
      </c>
      <c r="E6" s="3" t="str">
        <f>IF('A. Legal status'!E4='Adapted questions and answers'!$J4,1,IF('A. Legal status'!E4='Adapted questions and answers'!$K4,2,IF('A. Legal status'!E4='Adapted questions and answers'!$L4,3,IF('A. Legal status'!E4='Adapted questions and answers'!$M4,4,IF('A. Legal status'!E4='Adapted questions and answers'!$N4,5,"")))))</f>
        <v/>
      </c>
      <c r="F6" s="3" t="str">
        <f>IF('A. Legal status'!F4='Adapted questions and answers'!$J4,1,IF('A. Legal status'!F4='Adapted questions and answers'!$K4,2,IF('A. Legal status'!F4='Adapted questions and answers'!$L4,3,IF('A. Legal status'!F4='Adapted questions and answers'!$M4,4,IF('A. Legal status'!F4='Adapted questions and answers'!$N4,5,"")))))</f>
        <v/>
      </c>
      <c r="G6" s="3" t="str">
        <f>IF('A. Legal status'!G4='Adapted questions and answers'!$J4,1,IF('A. Legal status'!G4='Adapted questions and answers'!$K4,2,IF('A. Legal status'!G4='Adapted questions and answers'!$L4,3,IF('A. Legal status'!G4='Adapted questions and answers'!$M4,4,IF('A. Legal status'!G4='Adapted questions and answers'!$N4,5,"")))))</f>
        <v/>
      </c>
      <c r="H6" s="3" t="str">
        <f>IF('A. Legal status'!H4='Adapted questions and answers'!$J4,1,IF('A. Legal status'!H4='Adapted questions and answers'!$K4,2,IF('A. Legal status'!H4='Adapted questions and answers'!$L4,3,IF('A. Legal status'!H4='Adapted questions and answers'!$M4,4,IF('A. Legal status'!H4='Adapted questions and answers'!$N4,5,"")))))</f>
        <v/>
      </c>
      <c r="I6" s="3" t="str">
        <f>IF('A. Legal status'!I4='Adapted questions and answers'!$J4,1,IF('A. Legal status'!I4='Adapted questions and answers'!$K4,2,IF('A. Legal status'!I4='Adapted questions and answers'!$L4,3,IF('A. Legal status'!I4='Adapted questions and answers'!$M4,4,IF('A. Legal status'!I4='Adapted questions and answers'!$N4,5,"")))))</f>
        <v/>
      </c>
      <c r="J6" s="3" t="str">
        <f>IF('A. Legal status'!J4='Adapted questions and answers'!$J4,1,IF('A. Legal status'!J4='Adapted questions and answers'!$K4,2,IF('A. Legal status'!J4='Adapted questions and answers'!$L4,3,IF('A. Legal status'!J4='Adapted questions and answers'!$M4,4,IF('A. Legal status'!J4='Adapted questions and answers'!$N4,5,"")))))</f>
        <v/>
      </c>
      <c r="K6" s="3" t="str">
        <f>IF('A. Legal status'!K4='Adapted questions and answers'!$J4,1,IF('A. Legal status'!K4='Adapted questions and answers'!$K4,2,IF('A. Legal status'!K4='Adapted questions and answers'!$L4,3,IF('A. Legal status'!K4='Adapted questions and answers'!$M4,4,IF('A. Legal status'!K4='Adapted questions and answers'!$N4,5,"")))))</f>
        <v/>
      </c>
      <c r="L6" s="3" t="str">
        <f>IF('A. Legal status'!L4='Adapted questions and answers'!$J4,1,IF('A. Legal status'!L4='Adapted questions and answers'!$K4,2,IF('A. Legal status'!L4='Adapted questions and answers'!$L4,3,IF('A. Legal status'!L4='Adapted questions and answers'!$M4,4,IF('A. Legal status'!L4='Adapted questions and answers'!$N4,5,"")))))</f>
        <v/>
      </c>
      <c r="M6" s="3" t="str">
        <f>IF('A. Legal status'!M4='Adapted questions and answers'!$J4,1,IF('A. Legal status'!M4='Adapted questions and answers'!$K4,2,IF('A. Legal status'!M4='Adapted questions and answers'!$L4,3,IF('A. Legal status'!M4='Adapted questions and answers'!$M4,4,IF('A. Legal status'!M4='Adapted questions and answers'!$N4,5,"")))))</f>
        <v/>
      </c>
      <c r="N6" s="3" t="str">
        <f>IF('A. Legal status'!N4='Adapted questions and answers'!$J4,1,IF('A. Legal status'!N4='Adapted questions and answers'!$K4,2,IF('A. Legal status'!N4='Adapted questions and answers'!$L4,3,IF('A. Legal status'!N4='Adapted questions and answers'!$M4,4,IF('A. Legal status'!N4='Adapted questions and answers'!$N4,5,"")))))</f>
        <v/>
      </c>
      <c r="O6" s="3" t="str">
        <f>IF('A. Legal status'!O4='Adapted questions and answers'!$J4,1,IF('A. Legal status'!O4='Adapted questions and answers'!$K4,2,IF('A. Legal status'!O4='Adapted questions and answers'!$L4,3,IF('A. Legal status'!O4='Adapted questions and answers'!$M4,4,IF('A. Legal status'!O4='Adapted questions and answers'!$N4,5,"")))))</f>
        <v/>
      </c>
      <c r="P6" s="3" t="str">
        <f>IF('A. Legal status'!P4='Adapted questions and answers'!$J4,1,IF('A. Legal status'!P4='Adapted questions and answers'!$K4,2,IF('A. Legal status'!P4='Adapted questions and answers'!$L4,3,IF('A. Legal status'!P4='Adapted questions and answers'!$M4,4,IF('A. Legal status'!P4='Adapted questions and answers'!$N4,5,"")))))</f>
        <v/>
      </c>
      <c r="Q6" s="3" t="str">
        <f>IF('A. Legal status'!Q4='Adapted questions and answers'!$J4,1,IF('A. Legal status'!Q4='Adapted questions and answers'!$K4,2,IF('A. Legal status'!Q4='Adapted questions and answers'!$L4,3,IF('A. Legal status'!Q4='Adapted questions and answers'!$M4,4,IF('A. Legal status'!Q4='Adapted questions and answers'!$N4,5,"")))))</f>
        <v/>
      </c>
      <c r="R6" s="3" t="str">
        <f>IF('A. Legal status'!R4='Adapted questions and answers'!$J4,1,IF('A. Legal status'!R4='Adapted questions and answers'!$K4,2,IF('A. Legal status'!R4='Adapted questions and answers'!$L4,3,IF('A. Legal status'!R4='Adapted questions and answers'!$M4,4,IF('A. Legal status'!R4='Adapted questions and answers'!$N4,5,"")))))</f>
        <v/>
      </c>
      <c r="S6" s="3" t="str">
        <f>IF('A. Legal status'!S4='Adapted questions and answers'!$J4,1,IF('A. Legal status'!S4='Adapted questions and answers'!$K4,2,IF('A. Legal status'!S4='Adapted questions and answers'!$L4,3,IF('A. Legal status'!S4='Adapted questions and answers'!$M4,4,IF('A. Legal status'!S4='Adapted questions and answers'!$N4,5,"")))))</f>
        <v/>
      </c>
      <c r="T6" s="3" t="str">
        <f>IF('A. Legal status'!T4='Adapted questions and answers'!$J4,1,IF('A. Legal status'!T4='Adapted questions and answers'!$K4,2,IF('A. Legal status'!T4='Adapted questions and answers'!$L4,3,IF('A. Legal status'!T4='Adapted questions and answers'!$M4,4,IF('A. Legal status'!T4='Adapted questions and answers'!$N4,5,"")))))</f>
        <v/>
      </c>
      <c r="U6" s="3" t="str">
        <f>IF('A. Legal status'!U4='Adapted questions and answers'!$J4,1,IF('A. Legal status'!U4='Adapted questions and answers'!$K4,2,IF('A. Legal status'!U4='Adapted questions and answers'!$L4,3,IF('A. Legal status'!U4='Adapted questions and answers'!$M4,4,IF('A. Legal status'!U4='Adapted questions and answers'!$N4,5,"")))))</f>
        <v/>
      </c>
      <c r="V6" s="3" t="str">
        <f>IF('A. Legal status'!V4='Adapted questions and answers'!$J4,1,IF('A. Legal status'!V4='Adapted questions and answers'!$K4,2,IF('A. Legal status'!V4='Adapted questions and answers'!$L4,3,IF('A. Legal status'!V4='Adapted questions and answers'!$M4,4,IF('A. Legal status'!V4='Adapted questions and answers'!$N4,5,"")))))</f>
        <v/>
      </c>
      <c r="W6" s="3" t="str">
        <f>IF('A. Legal status'!W4='Adapted questions and answers'!$J4,1,IF('A. Legal status'!W4='Adapted questions and answers'!$K4,2,IF('A. Legal status'!W4='Adapted questions and answers'!$L4,3,IF('A. Legal status'!W4='Adapted questions and answers'!$M4,4,IF('A. Legal status'!W4='Adapted questions and answers'!$N4,5,"")))))</f>
        <v/>
      </c>
      <c r="X6" s="3" t="str">
        <f>IF('A. Legal status'!X4='Adapted questions and answers'!$J4,1,IF('A. Legal status'!X4='Adapted questions and answers'!$K4,2,IF('A. Legal status'!X4='Adapted questions and answers'!$L4,3,IF('A. Legal status'!X4='Adapted questions and answers'!$M4,4,IF('A. Legal status'!X4='Adapted questions and answers'!$N4,5,"")))))</f>
        <v/>
      </c>
      <c r="Y6" s="3" t="str">
        <f>IF('A. Legal status'!Y4='Adapted questions and answers'!$J4,1,IF('A. Legal status'!Y4='Adapted questions and answers'!$K4,2,IF('A. Legal status'!Y4='Adapted questions and answers'!$L4,3,IF('A. Legal status'!Y4='Adapted questions and answers'!$M4,4,IF('A. Legal status'!Y4='Adapted questions and answers'!$N4,5,"")))))</f>
        <v/>
      </c>
      <c r="Z6" s="3" t="str">
        <f>IF('A. Legal status'!Z4='Adapted questions and answers'!$J4,1,IF('A. Legal status'!Z4='Adapted questions and answers'!$K4,2,IF('A. Legal status'!Z4='Adapted questions and answers'!$L4,3,IF('A. Legal status'!Z4='Adapted questions and answers'!$M4,4,IF('A. Legal status'!Z4='Adapted questions and answers'!$N4,5,"")))))</f>
        <v/>
      </c>
      <c r="AA6" s="3" t="str">
        <f>IF('A. Legal status'!AA4='Adapted questions and answers'!$J4,1,IF('A. Legal status'!AA4='Adapted questions and answers'!$K4,2,IF('A. Legal status'!AA4='Adapted questions and answers'!$L4,3,IF('A. Legal status'!AA4='Adapted questions and answers'!$M4,4,IF('A. Legal status'!AA4='Adapted questions and answers'!$N4,5,"")))))</f>
        <v/>
      </c>
    </row>
    <row r="7" spans="1:27" ht="14.25" customHeight="1">
      <c r="A7" s="8" t="str">
        <f>'A. Legal status'!A5</f>
        <v>A4: How broad and comprehensive are the patent claims?</v>
      </c>
      <c r="B7" s="8" t="str">
        <f>LEFT(A7,4)&amp;'Adapted questions and answers'!$H5</f>
        <v>A4: Breadth of claim</v>
      </c>
      <c r="C7" s="3">
        <f>IF('A. Legal status'!C5='Adapted questions and answers'!$J5,1,IF('A. Legal status'!C5='Adapted questions and answers'!$K5,2,IF('A. Legal status'!C5='Adapted questions and answers'!$L5,3,IF('A. Legal status'!C5='Adapted questions and answers'!$M5,4,IF('A. Legal status'!C5='Adapted questions and answers'!$N5,5,"")))))</f>
        <v>4</v>
      </c>
      <c r="D7" s="3">
        <f>IF('A. Legal status'!D5='Adapted questions and answers'!$J5,1,IF('A. Legal status'!D5='Adapted questions and answers'!$K5,2,IF('A. Legal status'!D5='Adapted questions and answers'!$L5,3,IF('A. Legal status'!D5='Adapted questions and answers'!$M5,4,IF('A. Legal status'!D5='Adapted questions and answers'!$N5,5,"")))))</f>
        <v>4</v>
      </c>
      <c r="E7" s="3" t="str">
        <f>IF('A. Legal status'!E5='Adapted questions and answers'!$J5,1,IF('A. Legal status'!E5='Adapted questions and answers'!$K5,2,IF('A. Legal status'!E5='Adapted questions and answers'!$L5,3,IF('A. Legal status'!E5='Adapted questions and answers'!$M5,4,IF('A. Legal status'!E5='Adapted questions and answers'!$N5,5,"")))))</f>
        <v/>
      </c>
      <c r="F7" s="3" t="str">
        <f>IF('A. Legal status'!F5='Adapted questions and answers'!$J5,1,IF('A. Legal status'!F5='Adapted questions and answers'!$K5,2,IF('A. Legal status'!F5='Adapted questions and answers'!$L5,3,IF('A. Legal status'!F5='Adapted questions and answers'!$M5,4,IF('A. Legal status'!F5='Adapted questions and answers'!$N5,5,"")))))</f>
        <v/>
      </c>
      <c r="G7" s="3" t="str">
        <f>IF('A. Legal status'!G5='Adapted questions and answers'!$J5,1,IF('A. Legal status'!G5='Adapted questions and answers'!$K5,2,IF('A. Legal status'!G5='Adapted questions and answers'!$L5,3,IF('A. Legal status'!G5='Adapted questions and answers'!$M5,4,IF('A. Legal status'!G5='Adapted questions and answers'!$N5,5,"")))))</f>
        <v/>
      </c>
      <c r="H7" s="3" t="str">
        <f>IF('A. Legal status'!H5='Adapted questions and answers'!$J5,1,IF('A. Legal status'!H5='Adapted questions and answers'!$K5,2,IF('A. Legal status'!H5='Adapted questions and answers'!$L5,3,IF('A. Legal status'!H5='Adapted questions and answers'!$M5,4,IF('A. Legal status'!H5='Adapted questions and answers'!$N5,5,"")))))</f>
        <v/>
      </c>
      <c r="I7" s="3" t="str">
        <f>IF('A. Legal status'!I5='Adapted questions and answers'!$J5,1,IF('A. Legal status'!I5='Adapted questions and answers'!$K5,2,IF('A. Legal status'!I5='Adapted questions and answers'!$L5,3,IF('A. Legal status'!I5='Adapted questions and answers'!$M5,4,IF('A. Legal status'!I5='Adapted questions and answers'!$N5,5,"")))))</f>
        <v/>
      </c>
      <c r="J7" s="3" t="str">
        <f>IF('A. Legal status'!J5='Adapted questions and answers'!$J5,1,IF('A. Legal status'!J5='Adapted questions and answers'!$K5,2,IF('A. Legal status'!J5='Adapted questions and answers'!$L5,3,IF('A. Legal status'!J5='Adapted questions and answers'!$M5,4,IF('A. Legal status'!J5='Adapted questions and answers'!$N5,5,"")))))</f>
        <v/>
      </c>
      <c r="K7" s="3" t="str">
        <f>IF('A. Legal status'!K5='Adapted questions and answers'!$J5,1,IF('A. Legal status'!K5='Adapted questions and answers'!$K5,2,IF('A. Legal status'!K5='Adapted questions and answers'!$L5,3,IF('A. Legal status'!K5='Adapted questions and answers'!$M5,4,IF('A. Legal status'!K5='Adapted questions and answers'!$N5,5,"")))))</f>
        <v/>
      </c>
      <c r="L7" s="3" t="str">
        <f>IF('A. Legal status'!L5='Adapted questions and answers'!$J5,1,IF('A. Legal status'!L5='Adapted questions and answers'!$K5,2,IF('A. Legal status'!L5='Adapted questions and answers'!$L5,3,IF('A. Legal status'!L5='Adapted questions and answers'!$M5,4,IF('A. Legal status'!L5='Adapted questions and answers'!$N5,5,"")))))</f>
        <v/>
      </c>
      <c r="M7" s="3" t="str">
        <f>IF('A. Legal status'!M5='Adapted questions and answers'!$J5,1,IF('A. Legal status'!M5='Adapted questions and answers'!$K5,2,IF('A. Legal status'!M5='Adapted questions and answers'!$L5,3,IF('A. Legal status'!M5='Adapted questions and answers'!$M5,4,IF('A. Legal status'!M5='Adapted questions and answers'!$N5,5,"")))))</f>
        <v/>
      </c>
      <c r="N7" s="3" t="str">
        <f>IF('A. Legal status'!N5='Adapted questions and answers'!$J5,1,IF('A. Legal status'!N5='Adapted questions and answers'!$K5,2,IF('A. Legal status'!N5='Adapted questions and answers'!$L5,3,IF('A. Legal status'!N5='Adapted questions and answers'!$M5,4,IF('A. Legal status'!N5='Adapted questions and answers'!$N5,5,"")))))</f>
        <v/>
      </c>
      <c r="O7" s="3" t="str">
        <f>IF('A. Legal status'!O5='Adapted questions and answers'!$J5,1,IF('A. Legal status'!O5='Adapted questions and answers'!$K5,2,IF('A. Legal status'!O5='Adapted questions and answers'!$L5,3,IF('A. Legal status'!O5='Adapted questions and answers'!$M5,4,IF('A. Legal status'!O5='Adapted questions and answers'!$N5,5,"")))))</f>
        <v/>
      </c>
      <c r="P7" s="3" t="str">
        <f>IF('A. Legal status'!P5='Adapted questions and answers'!$J5,1,IF('A. Legal status'!P5='Adapted questions and answers'!$K5,2,IF('A. Legal status'!P5='Adapted questions and answers'!$L5,3,IF('A. Legal status'!P5='Adapted questions and answers'!$M5,4,IF('A. Legal status'!P5='Adapted questions and answers'!$N5,5,"")))))</f>
        <v/>
      </c>
      <c r="Q7" s="3" t="str">
        <f>IF('A. Legal status'!Q5='Adapted questions and answers'!$J5,1,IF('A. Legal status'!Q5='Adapted questions and answers'!$K5,2,IF('A. Legal status'!Q5='Adapted questions and answers'!$L5,3,IF('A. Legal status'!Q5='Adapted questions and answers'!$M5,4,IF('A. Legal status'!Q5='Adapted questions and answers'!$N5,5,"")))))</f>
        <v/>
      </c>
      <c r="R7" s="3" t="str">
        <f>IF('A. Legal status'!R5='Adapted questions and answers'!$J5,1,IF('A. Legal status'!R5='Adapted questions and answers'!$K5,2,IF('A. Legal status'!R5='Adapted questions and answers'!$L5,3,IF('A. Legal status'!R5='Adapted questions and answers'!$M5,4,IF('A. Legal status'!R5='Adapted questions and answers'!$N5,5,"")))))</f>
        <v/>
      </c>
      <c r="S7" s="3" t="str">
        <f>IF('A. Legal status'!S5='Adapted questions and answers'!$J5,1,IF('A. Legal status'!S5='Adapted questions and answers'!$K5,2,IF('A. Legal status'!S5='Adapted questions and answers'!$L5,3,IF('A. Legal status'!S5='Adapted questions and answers'!$M5,4,IF('A. Legal status'!S5='Adapted questions and answers'!$N5,5,"")))))</f>
        <v/>
      </c>
      <c r="T7" s="3" t="str">
        <f>IF('A. Legal status'!T5='Adapted questions and answers'!$J5,1,IF('A. Legal status'!T5='Adapted questions and answers'!$K5,2,IF('A. Legal status'!T5='Adapted questions and answers'!$L5,3,IF('A. Legal status'!T5='Adapted questions and answers'!$M5,4,IF('A. Legal status'!T5='Adapted questions and answers'!$N5,5,"")))))</f>
        <v/>
      </c>
      <c r="U7" s="3" t="str">
        <f>IF('A. Legal status'!U5='Adapted questions and answers'!$J5,1,IF('A. Legal status'!U5='Adapted questions and answers'!$K5,2,IF('A. Legal status'!U5='Adapted questions and answers'!$L5,3,IF('A. Legal status'!U5='Adapted questions and answers'!$M5,4,IF('A. Legal status'!U5='Adapted questions and answers'!$N5,5,"")))))</f>
        <v/>
      </c>
      <c r="V7" s="3" t="str">
        <f>IF('A. Legal status'!V5='Adapted questions and answers'!$J5,1,IF('A. Legal status'!V5='Adapted questions and answers'!$K5,2,IF('A. Legal status'!V5='Adapted questions and answers'!$L5,3,IF('A. Legal status'!V5='Adapted questions and answers'!$M5,4,IF('A. Legal status'!V5='Adapted questions and answers'!$N5,5,"")))))</f>
        <v/>
      </c>
      <c r="W7" s="3" t="str">
        <f>IF('A. Legal status'!W5='Adapted questions and answers'!$J5,1,IF('A. Legal status'!W5='Adapted questions and answers'!$K5,2,IF('A. Legal status'!W5='Adapted questions and answers'!$L5,3,IF('A. Legal status'!W5='Adapted questions and answers'!$M5,4,IF('A. Legal status'!W5='Adapted questions and answers'!$N5,5,"")))))</f>
        <v/>
      </c>
      <c r="X7" s="3" t="str">
        <f>IF('A. Legal status'!X5='Adapted questions and answers'!$J5,1,IF('A. Legal status'!X5='Adapted questions and answers'!$K5,2,IF('A. Legal status'!X5='Adapted questions and answers'!$L5,3,IF('A. Legal status'!X5='Adapted questions and answers'!$M5,4,IF('A. Legal status'!X5='Adapted questions and answers'!$N5,5,"")))))</f>
        <v/>
      </c>
      <c r="Y7" s="3" t="str">
        <f>IF('A. Legal status'!Y5='Adapted questions and answers'!$J5,1,IF('A. Legal status'!Y5='Adapted questions and answers'!$K5,2,IF('A. Legal status'!Y5='Adapted questions and answers'!$L5,3,IF('A. Legal status'!Y5='Adapted questions and answers'!$M5,4,IF('A. Legal status'!Y5='Adapted questions and answers'!$N5,5,"")))))</f>
        <v/>
      </c>
      <c r="Z7" s="3" t="str">
        <f>IF('A. Legal status'!Z5='Adapted questions and answers'!$J5,1,IF('A. Legal status'!Z5='Adapted questions and answers'!$K5,2,IF('A. Legal status'!Z5='Adapted questions and answers'!$L5,3,IF('A. Legal status'!Z5='Adapted questions and answers'!$M5,4,IF('A. Legal status'!Z5='Adapted questions and answers'!$N5,5,"")))))</f>
        <v/>
      </c>
      <c r="AA7" s="3" t="str">
        <f>IF('A. Legal status'!AA5='Adapted questions and answers'!$J5,1,IF('A. Legal status'!AA5='Adapted questions and answers'!$K5,2,IF('A. Legal status'!AA5='Adapted questions and answers'!$L5,3,IF('A. Legal status'!AA5='Adapted questions and answers'!$M5,4,IF('A. Legal status'!AA5='Adapted questions and answers'!$N5,5,"")))))</f>
        <v/>
      </c>
    </row>
    <row r="8" spans="1:27" ht="14.25" customHeight="1">
      <c r="A8" s="8" t="str">
        <f>'A. Legal status'!A6</f>
        <v>A5: Does the patent's geographical coverage include the relevant markets?</v>
      </c>
      <c r="B8" s="8" t="str">
        <f>LEFT(A8,4)&amp;'Adapted questions and answers'!$H6</f>
        <v>A5: Geographical coverage</v>
      </c>
      <c r="C8" s="3">
        <f>IF('A. Legal status'!C6='Adapted questions and answers'!$J6,1,IF('A. Legal status'!C6='Adapted questions and answers'!$K6,2,IF('A. Legal status'!C6='Adapted questions and answers'!$L6,3,IF('A. Legal status'!C6='Adapted questions and answers'!$M6,4,IF('A. Legal status'!C6='Adapted questions and answers'!$N6,5,"")))))</f>
        <v>5</v>
      </c>
      <c r="D8" s="3">
        <f>IF('A. Legal status'!D6='Adapted questions and answers'!$J6,1,IF('A. Legal status'!D6='Adapted questions and answers'!$K6,2,IF('A. Legal status'!D6='Adapted questions and answers'!$L6,3,IF('A. Legal status'!D6='Adapted questions and answers'!$M6,4,IF('A. Legal status'!D6='Adapted questions and answers'!$N6,5,"")))))</f>
        <v>1</v>
      </c>
      <c r="E8" s="3" t="str">
        <f>IF('A. Legal status'!E6='Adapted questions and answers'!$J6,1,IF('A. Legal status'!E6='Adapted questions and answers'!$K6,2,IF('A. Legal status'!E6='Adapted questions and answers'!$L6,3,IF('A. Legal status'!E6='Adapted questions and answers'!$M6,4,IF('A. Legal status'!E6='Adapted questions and answers'!$N6,5,"")))))</f>
        <v/>
      </c>
      <c r="F8" s="3" t="str">
        <f>IF('A. Legal status'!F6='Adapted questions and answers'!$J6,1,IF('A. Legal status'!F6='Adapted questions and answers'!$K6,2,IF('A. Legal status'!F6='Adapted questions and answers'!$L6,3,IF('A. Legal status'!F6='Adapted questions and answers'!$M6,4,IF('A. Legal status'!F6='Adapted questions and answers'!$N6,5,"")))))</f>
        <v/>
      </c>
      <c r="G8" s="3" t="str">
        <f>IF('A. Legal status'!G6='Adapted questions and answers'!$J6,1,IF('A. Legal status'!G6='Adapted questions and answers'!$K6,2,IF('A. Legal status'!G6='Adapted questions and answers'!$L6,3,IF('A. Legal status'!G6='Adapted questions and answers'!$M6,4,IF('A. Legal status'!G6='Adapted questions and answers'!$N6,5,"")))))</f>
        <v/>
      </c>
      <c r="H8" s="3" t="str">
        <f>IF('A. Legal status'!H6='Adapted questions and answers'!$J6,1,IF('A. Legal status'!H6='Adapted questions and answers'!$K6,2,IF('A. Legal status'!H6='Adapted questions and answers'!$L6,3,IF('A. Legal status'!H6='Adapted questions and answers'!$M6,4,IF('A. Legal status'!H6='Adapted questions and answers'!$N6,5,"")))))</f>
        <v/>
      </c>
      <c r="I8" s="3" t="str">
        <f>IF('A. Legal status'!I6='Adapted questions and answers'!$J6,1,IF('A. Legal status'!I6='Adapted questions and answers'!$K6,2,IF('A. Legal status'!I6='Adapted questions and answers'!$L6,3,IF('A. Legal status'!I6='Adapted questions and answers'!$M6,4,IF('A. Legal status'!I6='Adapted questions and answers'!$N6,5,"")))))</f>
        <v/>
      </c>
      <c r="J8" s="3" t="str">
        <f>IF('A. Legal status'!J6='Adapted questions and answers'!$J6,1,IF('A. Legal status'!J6='Adapted questions and answers'!$K6,2,IF('A. Legal status'!J6='Adapted questions and answers'!$L6,3,IF('A. Legal status'!J6='Adapted questions and answers'!$M6,4,IF('A. Legal status'!J6='Adapted questions and answers'!$N6,5,"")))))</f>
        <v/>
      </c>
      <c r="K8" s="3" t="str">
        <f>IF('A. Legal status'!K6='Adapted questions and answers'!$J6,1,IF('A. Legal status'!K6='Adapted questions and answers'!$K6,2,IF('A. Legal status'!K6='Adapted questions and answers'!$L6,3,IF('A. Legal status'!K6='Adapted questions and answers'!$M6,4,IF('A. Legal status'!K6='Adapted questions and answers'!$N6,5,"")))))</f>
        <v/>
      </c>
      <c r="L8" s="3" t="str">
        <f>IF('A. Legal status'!L6='Adapted questions and answers'!$J6,1,IF('A. Legal status'!L6='Adapted questions and answers'!$K6,2,IF('A. Legal status'!L6='Adapted questions and answers'!$L6,3,IF('A. Legal status'!L6='Adapted questions and answers'!$M6,4,IF('A. Legal status'!L6='Adapted questions and answers'!$N6,5,"")))))</f>
        <v/>
      </c>
      <c r="M8" s="3" t="str">
        <f>IF('A. Legal status'!M6='Adapted questions and answers'!$J6,1,IF('A. Legal status'!M6='Adapted questions and answers'!$K6,2,IF('A. Legal status'!M6='Adapted questions and answers'!$L6,3,IF('A. Legal status'!M6='Adapted questions and answers'!$M6,4,IF('A. Legal status'!M6='Adapted questions and answers'!$N6,5,"")))))</f>
        <v/>
      </c>
      <c r="N8" s="3" t="str">
        <f>IF('A. Legal status'!N6='Adapted questions and answers'!$J6,1,IF('A. Legal status'!N6='Adapted questions and answers'!$K6,2,IF('A. Legal status'!N6='Adapted questions and answers'!$L6,3,IF('A. Legal status'!N6='Adapted questions and answers'!$M6,4,IF('A. Legal status'!N6='Adapted questions and answers'!$N6,5,"")))))</f>
        <v/>
      </c>
      <c r="O8" s="3" t="str">
        <f>IF('A. Legal status'!O6='Adapted questions and answers'!$J6,1,IF('A. Legal status'!O6='Adapted questions and answers'!$K6,2,IF('A. Legal status'!O6='Adapted questions and answers'!$L6,3,IF('A. Legal status'!O6='Adapted questions and answers'!$M6,4,IF('A. Legal status'!O6='Adapted questions and answers'!$N6,5,"")))))</f>
        <v/>
      </c>
      <c r="P8" s="3" t="str">
        <f>IF('A. Legal status'!P6='Adapted questions and answers'!$J6,1,IF('A. Legal status'!P6='Adapted questions and answers'!$K6,2,IF('A. Legal status'!P6='Adapted questions and answers'!$L6,3,IF('A. Legal status'!P6='Adapted questions and answers'!$M6,4,IF('A. Legal status'!P6='Adapted questions and answers'!$N6,5,"")))))</f>
        <v/>
      </c>
      <c r="Q8" s="3" t="str">
        <f>IF('A. Legal status'!Q6='Adapted questions and answers'!$J6,1,IF('A. Legal status'!Q6='Adapted questions and answers'!$K6,2,IF('A. Legal status'!Q6='Adapted questions and answers'!$L6,3,IF('A. Legal status'!Q6='Adapted questions and answers'!$M6,4,IF('A. Legal status'!Q6='Adapted questions and answers'!$N6,5,"")))))</f>
        <v/>
      </c>
      <c r="R8" s="3" t="str">
        <f>IF('A. Legal status'!R6='Adapted questions and answers'!$J6,1,IF('A. Legal status'!R6='Adapted questions and answers'!$K6,2,IF('A. Legal status'!R6='Adapted questions and answers'!$L6,3,IF('A. Legal status'!R6='Adapted questions and answers'!$M6,4,IF('A. Legal status'!R6='Adapted questions and answers'!$N6,5,"")))))</f>
        <v/>
      </c>
      <c r="S8" s="3" t="str">
        <f>IF('A. Legal status'!S6='Adapted questions and answers'!$J6,1,IF('A. Legal status'!S6='Adapted questions and answers'!$K6,2,IF('A. Legal status'!S6='Adapted questions and answers'!$L6,3,IF('A. Legal status'!S6='Adapted questions and answers'!$M6,4,IF('A. Legal status'!S6='Adapted questions and answers'!$N6,5,"")))))</f>
        <v/>
      </c>
      <c r="T8" s="3" t="str">
        <f>IF('A. Legal status'!T6='Adapted questions and answers'!$J6,1,IF('A. Legal status'!T6='Adapted questions and answers'!$K6,2,IF('A. Legal status'!T6='Adapted questions and answers'!$L6,3,IF('A. Legal status'!T6='Adapted questions and answers'!$M6,4,IF('A. Legal status'!T6='Adapted questions and answers'!$N6,5,"")))))</f>
        <v/>
      </c>
      <c r="U8" s="3" t="str">
        <f>IF('A. Legal status'!U6='Adapted questions and answers'!$J6,1,IF('A. Legal status'!U6='Adapted questions and answers'!$K6,2,IF('A. Legal status'!U6='Adapted questions and answers'!$L6,3,IF('A. Legal status'!U6='Adapted questions and answers'!$M6,4,IF('A. Legal status'!U6='Adapted questions and answers'!$N6,5,"")))))</f>
        <v/>
      </c>
      <c r="V8" s="3" t="str">
        <f>IF('A. Legal status'!V6='Adapted questions and answers'!$J6,1,IF('A. Legal status'!V6='Adapted questions and answers'!$K6,2,IF('A. Legal status'!V6='Adapted questions and answers'!$L6,3,IF('A. Legal status'!V6='Adapted questions and answers'!$M6,4,IF('A. Legal status'!V6='Adapted questions and answers'!$N6,5,"")))))</f>
        <v/>
      </c>
      <c r="W8" s="3" t="str">
        <f>IF('A. Legal status'!W6='Adapted questions and answers'!$J6,1,IF('A. Legal status'!W6='Adapted questions and answers'!$K6,2,IF('A. Legal status'!W6='Adapted questions and answers'!$L6,3,IF('A. Legal status'!W6='Adapted questions and answers'!$M6,4,IF('A. Legal status'!W6='Adapted questions and answers'!$N6,5,"")))))</f>
        <v/>
      </c>
      <c r="X8" s="3" t="str">
        <f>IF('A. Legal status'!X6='Adapted questions and answers'!$J6,1,IF('A. Legal status'!X6='Adapted questions and answers'!$K6,2,IF('A. Legal status'!X6='Adapted questions and answers'!$L6,3,IF('A. Legal status'!X6='Adapted questions and answers'!$M6,4,IF('A. Legal status'!X6='Adapted questions and answers'!$N6,5,"")))))</f>
        <v/>
      </c>
      <c r="Y8" s="3" t="str">
        <f>IF('A. Legal status'!Y6='Adapted questions and answers'!$J6,1,IF('A. Legal status'!Y6='Adapted questions and answers'!$K6,2,IF('A. Legal status'!Y6='Adapted questions and answers'!$L6,3,IF('A. Legal status'!Y6='Adapted questions and answers'!$M6,4,IF('A. Legal status'!Y6='Adapted questions and answers'!$N6,5,"")))))</f>
        <v/>
      </c>
      <c r="Z8" s="3" t="str">
        <f>IF('A. Legal status'!Z6='Adapted questions and answers'!$J6,1,IF('A. Legal status'!Z6='Adapted questions and answers'!$K6,2,IF('A. Legal status'!Z6='Adapted questions and answers'!$L6,3,IF('A. Legal status'!Z6='Adapted questions and answers'!$M6,4,IF('A. Legal status'!Z6='Adapted questions and answers'!$N6,5,"")))))</f>
        <v/>
      </c>
      <c r="AA8" s="3" t="str">
        <f>IF('A. Legal status'!AA6='Adapted questions and answers'!$J6,1,IF('A. Legal status'!AA6='Adapted questions and answers'!$K6,2,IF('A. Legal status'!AA6='Adapted questions and answers'!$L6,3,IF('A. Legal status'!AA6='Adapted questions and answers'!$M6,4,IF('A. Legal status'!AA6='Adapted questions and answers'!$N6,5,"")))))</f>
        <v/>
      </c>
    </row>
    <row r="9" spans="1:27" ht="14.25" customHeight="1">
      <c r="A9" s="8" t="str">
        <f>'A. Legal status'!A7</f>
        <v>A6: Are patents monitored to identify infringements?</v>
      </c>
      <c r="B9" s="8" t="str">
        <f>LEFT(A9,4)&amp;'Adapted questions and answers'!$H7</f>
        <v>A6: Monitoring against infringements</v>
      </c>
      <c r="C9" s="3">
        <f>IF('A. Legal status'!C7='Adapted questions and answers'!$J7,1,IF('A. Legal status'!C7='Adapted questions and answers'!$K7,2,IF('A. Legal status'!C7='Adapted questions and answers'!$L7,3,IF('A. Legal status'!C7='Adapted questions and answers'!$M7,4,IF('A. Legal status'!C7='Adapted questions and answers'!$N7,5,"")))))</f>
        <v>1</v>
      </c>
      <c r="D9" s="3">
        <f>IF('A. Legal status'!D7='Adapted questions and answers'!$J7,1,IF('A. Legal status'!D7='Adapted questions and answers'!$K7,2,IF('A. Legal status'!D7='Adapted questions and answers'!$L7,3,IF('A. Legal status'!D7='Adapted questions and answers'!$M7,4,IF('A. Legal status'!D7='Adapted questions and answers'!$N7,5,"")))))</f>
        <v>4</v>
      </c>
      <c r="E9" s="3" t="str">
        <f>IF('A. Legal status'!E7='Adapted questions and answers'!$J7,1,IF('A. Legal status'!E7='Adapted questions and answers'!$K7,2,IF('A. Legal status'!E7='Adapted questions and answers'!$L7,3,IF('A. Legal status'!E7='Adapted questions and answers'!$M7,4,IF('A. Legal status'!E7='Adapted questions and answers'!$N7,5,"")))))</f>
        <v/>
      </c>
      <c r="F9" s="3" t="str">
        <f>IF('A. Legal status'!F7='Adapted questions and answers'!$J7,1,IF('A. Legal status'!F7='Adapted questions and answers'!$K7,2,IF('A. Legal status'!F7='Adapted questions and answers'!$L7,3,IF('A. Legal status'!F7='Adapted questions and answers'!$M7,4,IF('A. Legal status'!F7='Adapted questions and answers'!$N7,5,"")))))</f>
        <v/>
      </c>
      <c r="G9" s="3" t="str">
        <f>IF('A. Legal status'!G7='Adapted questions and answers'!$J7,1,IF('A. Legal status'!G7='Adapted questions and answers'!$K7,2,IF('A. Legal status'!G7='Adapted questions and answers'!$L7,3,IF('A. Legal status'!G7='Adapted questions and answers'!$M7,4,IF('A. Legal status'!G7='Adapted questions and answers'!$N7,5,"")))))</f>
        <v/>
      </c>
      <c r="H9" s="3" t="str">
        <f>IF('A. Legal status'!H7='Adapted questions and answers'!$J7,1,IF('A. Legal status'!H7='Adapted questions and answers'!$K7,2,IF('A. Legal status'!H7='Adapted questions and answers'!$L7,3,IF('A. Legal status'!H7='Adapted questions and answers'!$M7,4,IF('A. Legal status'!H7='Adapted questions and answers'!$N7,5,"")))))</f>
        <v/>
      </c>
      <c r="I9" s="3" t="str">
        <f>IF('A. Legal status'!I7='Adapted questions and answers'!$J7,1,IF('A. Legal status'!I7='Adapted questions and answers'!$K7,2,IF('A. Legal status'!I7='Adapted questions and answers'!$L7,3,IF('A. Legal status'!I7='Adapted questions and answers'!$M7,4,IF('A. Legal status'!I7='Adapted questions and answers'!$N7,5,"")))))</f>
        <v/>
      </c>
      <c r="J9" s="3" t="str">
        <f>IF('A. Legal status'!J7='Adapted questions and answers'!$J7,1,IF('A. Legal status'!J7='Adapted questions and answers'!$K7,2,IF('A. Legal status'!J7='Adapted questions and answers'!$L7,3,IF('A. Legal status'!J7='Adapted questions and answers'!$M7,4,IF('A. Legal status'!J7='Adapted questions and answers'!$N7,5,"")))))</f>
        <v/>
      </c>
      <c r="K9" s="3" t="str">
        <f>IF('A. Legal status'!K7='Adapted questions and answers'!$J7,1,IF('A. Legal status'!K7='Adapted questions and answers'!$K7,2,IF('A. Legal status'!K7='Adapted questions and answers'!$L7,3,IF('A. Legal status'!K7='Adapted questions and answers'!$M7,4,IF('A. Legal status'!K7='Adapted questions and answers'!$N7,5,"")))))</f>
        <v/>
      </c>
      <c r="L9" s="3" t="str">
        <f>IF('A. Legal status'!L7='Adapted questions and answers'!$J7,1,IF('A. Legal status'!L7='Adapted questions and answers'!$K7,2,IF('A. Legal status'!L7='Adapted questions and answers'!$L7,3,IF('A. Legal status'!L7='Adapted questions and answers'!$M7,4,IF('A. Legal status'!L7='Adapted questions and answers'!$N7,5,"")))))</f>
        <v/>
      </c>
      <c r="M9" s="3" t="str">
        <f>IF('A. Legal status'!M7='Adapted questions and answers'!$J7,1,IF('A. Legal status'!M7='Adapted questions and answers'!$K7,2,IF('A. Legal status'!M7='Adapted questions and answers'!$L7,3,IF('A. Legal status'!M7='Adapted questions and answers'!$M7,4,IF('A. Legal status'!M7='Adapted questions and answers'!$N7,5,"")))))</f>
        <v/>
      </c>
      <c r="N9" s="3" t="str">
        <f>IF('A. Legal status'!N7='Adapted questions and answers'!$J7,1,IF('A. Legal status'!N7='Adapted questions and answers'!$K7,2,IF('A. Legal status'!N7='Adapted questions and answers'!$L7,3,IF('A. Legal status'!N7='Adapted questions and answers'!$M7,4,IF('A. Legal status'!N7='Adapted questions and answers'!$N7,5,"")))))</f>
        <v/>
      </c>
      <c r="O9" s="3" t="str">
        <f>IF('A. Legal status'!O7='Adapted questions and answers'!$J7,1,IF('A. Legal status'!O7='Adapted questions and answers'!$K7,2,IF('A. Legal status'!O7='Adapted questions and answers'!$L7,3,IF('A. Legal status'!O7='Adapted questions and answers'!$M7,4,IF('A. Legal status'!O7='Adapted questions and answers'!$N7,5,"")))))</f>
        <v/>
      </c>
      <c r="P9" s="3" t="str">
        <f>IF('A. Legal status'!P7='Adapted questions and answers'!$J7,1,IF('A. Legal status'!P7='Adapted questions and answers'!$K7,2,IF('A. Legal status'!P7='Adapted questions and answers'!$L7,3,IF('A. Legal status'!P7='Adapted questions and answers'!$M7,4,IF('A. Legal status'!P7='Adapted questions and answers'!$N7,5,"")))))</f>
        <v/>
      </c>
      <c r="Q9" s="3" t="str">
        <f>IF('A. Legal status'!Q7='Adapted questions and answers'!$J7,1,IF('A. Legal status'!Q7='Adapted questions and answers'!$K7,2,IF('A. Legal status'!Q7='Adapted questions and answers'!$L7,3,IF('A. Legal status'!Q7='Adapted questions and answers'!$M7,4,IF('A. Legal status'!Q7='Adapted questions and answers'!$N7,5,"")))))</f>
        <v/>
      </c>
      <c r="R9" s="3" t="str">
        <f>IF('A. Legal status'!R7='Adapted questions and answers'!$J7,1,IF('A. Legal status'!R7='Adapted questions and answers'!$K7,2,IF('A. Legal status'!R7='Adapted questions and answers'!$L7,3,IF('A. Legal status'!R7='Adapted questions and answers'!$M7,4,IF('A. Legal status'!R7='Adapted questions and answers'!$N7,5,"")))))</f>
        <v/>
      </c>
      <c r="S9" s="3" t="str">
        <f>IF('A. Legal status'!S7='Adapted questions and answers'!$J7,1,IF('A. Legal status'!S7='Adapted questions and answers'!$K7,2,IF('A. Legal status'!S7='Adapted questions and answers'!$L7,3,IF('A. Legal status'!S7='Adapted questions and answers'!$M7,4,IF('A. Legal status'!S7='Adapted questions and answers'!$N7,5,"")))))</f>
        <v/>
      </c>
      <c r="T9" s="3" t="str">
        <f>IF('A. Legal status'!T7='Adapted questions and answers'!$J7,1,IF('A. Legal status'!T7='Adapted questions and answers'!$K7,2,IF('A. Legal status'!T7='Adapted questions and answers'!$L7,3,IF('A. Legal status'!T7='Adapted questions and answers'!$M7,4,IF('A. Legal status'!T7='Adapted questions and answers'!$N7,5,"")))))</f>
        <v/>
      </c>
      <c r="U9" s="3" t="str">
        <f>IF('A. Legal status'!U7='Adapted questions and answers'!$J7,1,IF('A. Legal status'!U7='Adapted questions and answers'!$K7,2,IF('A. Legal status'!U7='Adapted questions and answers'!$L7,3,IF('A. Legal status'!U7='Adapted questions and answers'!$M7,4,IF('A. Legal status'!U7='Adapted questions and answers'!$N7,5,"")))))</f>
        <v/>
      </c>
      <c r="V9" s="3" t="str">
        <f>IF('A. Legal status'!V7='Adapted questions and answers'!$J7,1,IF('A. Legal status'!V7='Adapted questions and answers'!$K7,2,IF('A. Legal status'!V7='Adapted questions and answers'!$L7,3,IF('A. Legal status'!V7='Adapted questions and answers'!$M7,4,IF('A. Legal status'!V7='Adapted questions and answers'!$N7,5,"")))))</f>
        <v/>
      </c>
      <c r="W9" s="3" t="str">
        <f>IF('A. Legal status'!W7='Adapted questions and answers'!$J7,1,IF('A. Legal status'!W7='Adapted questions and answers'!$K7,2,IF('A. Legal status'!W7='Adapted questions and answers'!$L7,3,IF('A. Legal status'!W7='Adapted questions and answers'!$M7,4,IF('A. Legal status'!W7='Adapted questions and answers'!$N7,5,"")))))</f>
        <v/>
      </c>
      <c r="X9" s="3" t="str">
        <f>IF('A. Legal status'!X7='Adapted questions and answers'!$J7,1,IF('A. Legal status'!X7='Adapted questions and answers'!$K7,2,IF('A. Legal status'!X7='Adapted questions and answers'!$L7,3,IF('A. Legal status'!X7='Adapted questions and answers'!$M7,4,IF('A. Legal status'!X7='Adapted questions and answers'!$N7,5,"")))))</f>
        <v/>
      </c>
      <c r="Y9" s="3" t="str">
        <f>IF('A. Legal status'!Y7='Adapted questions and answers'!$J7,1,IF('A. Legal status'!Y7='Adapted questions and answers'!$K7,2,IF('A. Legal status'!Y7='Adapted questions and answers'!$L7,3,IF('A. Legal status'!Y7='Adapted questions and answers'!$M7,4,IF('A. Legal status'!Y7='Adapted questions and answers'!$N7,5,"")))))</f>
        <v/>
      </c>
      <c r="Z9" s="3" t="str">
        <f>IF('A. Legal status'!Z7='Adapted questions and answers'!$J7,1,IF('A. Legal status'!Z7='Adapted questions and answers'!$K7,2,IF('A. Legal status'!Z7='Adapted questions and answers'!$L7,3,IF('A. Legal status'!Z7='Adapted questions and answers'!$M7,4,IF('A. Legal status'!Z7='Adapted questions and answers'!$N7,5,"")))))</f>
        <v/>
      </c>
      <c r="AA9" s="3" t="str">
        <f>IF('A. Legal status'!AA7='Adapted questions and answers'!$J7,1,IF('A. Legal status'!AA7='Adapted questions and answers'!$K7,2,IF('A. Legal status'!AA7='Adapted questions and answers'!$L7,3,IF('A. Legal status'!AA7='Adapted questions and answers'!$M7,4,IF('A. Legal status'!AA7='Adapted questions and answers'!$N7,5,"")))))</f>
        <v/>
      </c>
    </row>
    <row r="10" spans="1:27" ht="14.25" customHeight="1">
      <c r="A10" s="8" t="str">
        <f>'A. Legal status'!A8</f>
        <v>A7: Are disputes and legal proceedings customary in the operative markets?</v>
      </c>
      <c r="B10" s="8" t="str">
        <f>LEFT(A10,4)&amp;'Adapted questions and answers'!$H8</f>
        <v>A7: Legal proceedings</v>
      </c>
      <c r="C10" s="3">
        <f>IF('A. Legal status'!C8='Adapted questions and answers'!$J8,1,IF('A. Legal status'!C8='Adapted questions and answers'!$K8,2,IF('A. Legal status'!C8='Adapted questions and answers'!$L8,3,IF('A. Legal status'!C8='Adapted questions and answers'!$M8,4,IF('A. Legal status'!C8='Adapted questions and answers'!$N8,5,"")))))</f>
        <v>1</v>
      </c>
      <c r="D10" s="3">
        <f>IF('A. Legal status'!D8='Adapted questions and answers'!$J8,1,IF('A. Legal status'!D8='Adapted questions and answers'!$K8,2,IF('A. Legal status'!D8='Adapted questions and answers'!$L8,3,IF('A. Legal status'!D8='Adapted questions and answers'!$M8,4,IF('A. Legal status'!D8='Adapted questions and answers'!$N8,5,"")))))</f>
        <v>3</v>
      </c>
      <c r="E10" s="3" t="str">
        <f>IF('A. Legal status'!E8='Adapted questions and answers'!$J8,1,IF('A. Legal status'!E8='Adapted questions and answers'!$K8,2,IF('A. Legal status'!E8='Adapted questions and answers'!$L8,3,IF('A. Legal status'!E8='Adapted questions and answers'!$M8,4,IF('A. Legal status'!E8='Adapted questions and answers'!$N8,5,"")))))</f>
        <v/>
      </c>
      <c r="F10" s="3" t="str">
        <f>IF('A. Legal status'!F8='Adapted questions and answers'!$J8,1,IF('A. Legal status'!F8='Adapted questions and answers'!$K8,2,IF('A. Legal status'!F8='Adapted questions and answers'!$L8,3,IF('A. Legal status'!F8='Adapted questions and answers'!$M8,4,IF('A. Legal status'!F8='Adapted questions and answers'!$N8,5,"")))))</f>
        <v/>
      </c>
      <c r="G10" s="3" t="str">
        <f>IF('A. Legal status'!G8='Adapted questions and answers'!$J8,1,IF('A. Legal status'!G8='Adapted questions and answers'!$K8,2,IF('A. Legal status'!G8='Adapted questions and answers'!$L8,3,IF('A. Legal status'!G8='Adapted questions and answers'!$M8,4,IF('A. Legal status'!G8='Adapted questions and answers'!$N8,5,"")))))</f>
        <v/>
      </c>
      <c r="H10" s="3" t="str">
        <f>IF('A. Legal status'!H8='Adapted questions and answers'!$J8,1,IF('A. Legal status'!H8='Adapted questions and answers'!$K8,2,IF('A. Legal status'!H8='Adapted questions and answers'!$L8,3,IF('A. Legal status'!H8='Adapted questions and answers'!$M8,4,IF('A. Legal status'!H8='Adapted questions and answers'!$N8,5,"")))))</f>
        <v/>
      </c>
      <c r="I10" s="3" t="str">
        <f>IF('A. Legal status'!I8='Adapted questions and answers'!$J8,1,IF('A. Legal status'!I8='Adapted questions and answers'!$K8,2,IF('A. Legal status'!I8='Adapted questions and answers'!$L8,3,IF('A. Legal status'!I8='Adapted questions and answers'!$M8,4,IF('A. Legal status'!I8='Adapted questions and answers'!$N8,5,"")))))</f>
        <v/>
      </c>
      <c r="J10" s="3" t="str">
        <f>IF('A. Legal status'!J8='Adapted questions and answers'!$J8,1,IF('A. Legal status'!J8='Adapted questions and answers'!$K8,2,IF('A. Legal status'!J8='Adapted questions and answers'!$L8,3,IF('A. Legal status'!J8='Adapted questions and answers'!$M8,4,IF('A. Legal status'!J8='Adapted questions and answers'!$N8,5,"")))))</f>
        <v/>
      </c>
      <c r="K10" s="3" t="str">
        <f>IF('A. Legal status'!K8='Adapted questions and answers'!$J8,1,IF('A. Legal status'!K8='Adapted questions and answers'!$K8,2,IF('A. Legal status'!K8='Adapted questions and answers'!$L8,3,IF('A. Legal status'!K8='Adapted questions and answers'!$M8,4,IF('A. Legal status'!K8='Adapted questions and answers'!$N8,5,"")))))</f>
        <v/>
      </c>
      <c r="L10" s="3" t="str">
        <f>IF('A. Legal status'!L8='Adapted questions and answers'!$J8,1,IF('A. Legal status'!L8='Adapted questions and answers'!$K8,2,IF('A. Legal status'!L8='Adapted questions and answers'!$L8,3,IF('A. Legal status'!L8='Adapted questions and answers'!$M8,4,IF('A. Legal status'!L8='Adapted questions and answers'!$N8,5,"")))))</f>
        <v/>
      </c>
      <c r="M10" s="3" t="str">
        <f>IF('A. Legal status'!M8='Adapted questions and answers'!$J8,1,IF('A. Legal status'!M8='Adapted questions and answers'!$K8,2,IF('A. Legal status'!M8='Adapted questions and answers'!$L8,3,IF('A. Legal status'!M8='Adapted questions and answers'!$M8,4,IF('A. Legal status'!M8='Adapted questions and answers'!$N8,5,"")))))</f>
        <v/>
      </c>
      <c r="N10" s="3" t="str">
        <f>IF('A. Legal status'!N8='Adapted questions and answers'!$J8,1,IF('A. Legal status'!N8='Adapted questions and answers'!$K8,2,IF('A. Legal status'!N8='Adapted questions and answers'!$L8,3,IF('A. Legal status'!N8='Adapted questions and answers'!$M8,4,IF('A. Legal status'!N8='Adapted questions and answers'!$N8,5,"")))))</f>
        <v/>
      </c>
      <c r="O10" s="3" t="str">
        <f>IF('A. Legal status'!O8='Adapted questions and answers'!$J8,1,IF('A. Legal status'!O8='Adapted questions and answers'!$K8,2,IF('A. Legal status'!O8='Adapted questions and answers'!$L8,3,IF('A. Legal status'!O8='Adapted questions and answers'!$M8,4,IF('A. Legal status'!O8='Adapted questions and answers'!$N8,5,"")))))</f>
        <v/>
      </c>
      <c r="P10" s="3" t="str">
        <f>IF('A. Legal status'!P8='Adapted questions and answers'!$J8,1,IF('A. Legal status'!P8='Adapted questions and answers'!$K8,2,IF('A. Legal status'!P8='Adapted questions and answers'!$L8,3,IF('A. Legal status'!P8='Adapted questions and answers'!$M8,4,IF('A. Legal status'!P8='Adapted questions and answers'!$N8,5,"")))))</f>
        <v/>
      </c>
      <c r="Q10" s="3" t="str">
        <f>IF('A. Legal status'!Q8='Adapted questions and answers'!$J8,1,IF('A. Legal status'!Q8='Adapted questions and answers'!$K8,2,IF('A. Legal status'!Q8='Adapted questions and answers'!$L8,3,IF('A. Legal status'!Q8='Adapted questions and answers'!$M8,4,IF('A. Legal status'!Q8='Adapted questions and answers'!$N8,5,"")))))</f>
        <v/>
      </c>
      <c r="R10" s="3" t="str">
        <f>IF('A. Legal status'!R8='Adapted questions and answers'!$J8,1,IF('A. Legal status'!R8='Adapted questions and answers'!$K8,2,IF('A. Legal status'!R8='Adapted questions and answers'!$L8,3,IF('A. Legal status'!R8='Adapted questions and answers'!$M8,4,IF('A. Legal status'!R8='Adapted questions and answers'!$N8,5,"")))))</f>
        <v/>
      </c>
      <c r="S10" s="3" t="str">
        <f>IF('A. Legal status'!S8='Adapted questions and answers'!$J8,1,IF('A. Legal status'!S8='Adapted questions and answers'!$K8,2,IF('A. Legal status'!S8='Adapted questions and answers'!$L8,3,IF('A. Legal status'!S8='Adapted questions and answers'!$M8,4,IF('A. Legal status'!S8='Adapted questions and answers'!$N8,5,"")))))</f>
        <v/>
      </c>
      <c r="T10" s="3" t="str">
        <f>IF('A. Legal status'!T8='Adapted questions and answers'!$J8,1,IF('A. Legal status'!T8='Adapted questions and answers'!$K8,2,IF('A. Legal status'!T8='Adapted questions and answers'!$L8,3,IF('A. Legal status'!T8='Adapted questions and answers'!$M8,4,IF('A. Legal status'!T8='Adapted questions and answers'!$N8,5,"")))))</f>
        <v/>
      </c>
      <c r="U10" s="3" t="str">
        <f>IF('A. Legal status'!U8='Adapted questions and answers'!$J8,1,IF('A. Legal status'!U8='Adapted questions and answers'!$K8,2,IF('A. Legal status'!U8='Adapted questions and answers'!$L8,3,IF('A. Legal status'!U8='Adapted questions and answers'!$M8,4,IF('A. Legal status'!U8='Adapted questions and answers'!$N8,5,"")))))</f>
        <v/>
      </c>
      <c r="V10" s="3" t="str">
        <f>IF('A. Legal status'!V8='Adapted questions and answers'!$J8,1,IF('A. Legal status'!V8='Adapted questions and answers'!$K8,2,IF('A. Legal status'!V8='Adapted questions and answers'!$L8,3,IF('A. Legal status'!V8='Adapted questions and answers'!$M8,4,IF('A. Legal status'!V8='Adapted questions and answers'!$N8,5,"")))))</f>
        <v/>
      </c>
      <c r="W10" s="3" t="str">
        <f>IF('A. Legal status'!W8='Adapted questions and answers'!$J8,1,IF('A. Legal status'!W8='Adapted questions and answers'!$K8,2,IF('A. Legal status'!W8='Adapted questions and answers'!$L8,3,IF('A. Legal status'!W8='Adapted questions and answers'!$M8,4,IF('A. Legal status'!W8='Adapted questions and answers'!$N8,5,"")))))</f>
        <v/>
      </c>
      <c r="X10" s="3" t="str">
        <f>IF('A. Legal status'!X8='Adapted questions and answers'!$J8,1,IF('A. Legal status'!X8='Adapted questions and answers'!$K8,2,IF('A. Legal status'!X8='Adapted questions and answers'!$L8,3,IF('A. Legal status'!X8='Adapted questions and answers'!$M8,4,IF('A. Legal status'!X8='Adapted questions and answers'!$N8,5,"")))))</f>
        <v/>
      </c>
      <c r="Y10" s="3" t="str">
        <f>IF('A. Legal status'!Y8='Adapted questions and answers'!$J8,1,IF('A. Legal status'!Y8='Adapted questions and answers'!$K8,2,IF('A. Legal status'!Y8='Adapted questions and answers'!$L8,3,IF('A. Legal status'!Y8='Adapted questions and answers'!$M8,4,IF('A. Legal status'!Y8='Adapted questions and answers'!$N8,5,"")))))</f>
        <v/>
      </c>
      <c r="Z10" s="3" t="str">
        <f>IF('A. Legal status'!Z8='Adapted questions and answers'!$J8,1,IF('A. Legal status'!Z8='Adapted questions and answers'!$K8,2,IF('A. Legal status'!Z8='Adapted questions and answers'!$L8,3,IF('A. Legal status'!Z8='Adapted questions and answers'!$M8,4,IF('A. Legal status'!Z8='Adapted questions and answers'!$N8,5,"")))))</f>
        <v/>
      </c>
      <c r="AA10" s="3" t="str">
        <f>IF('A. Legal status'!AA8='Adapted questions and answers'!$J8,1,IF('A. Legal status'!AA8='Adapted questions and answers'!$K8,2,IF('A. Legal status'!AA8='Adapted questions and answers'!$L8,3,IF('A. Legal status'!AA8='Adapted questions and answers'!$M8,4,IF('A. Legal status'!AA8='Adapted questions and answers'!$N8,5,"")))))</f>
        <v/>
      </c>
    </row>
    <row r="11" spans="1:27" ht="14.25" customHeight="1">
      <c r="A11" s="8" t="str">
        <f>'A. Legal status'!A9</f>
        <v>A8: Does the company have the means to enforce patent rights?</v>
      </c>
      <c r="B11" s="8" t="str">
        <f>LEFT(A11,4)&amp;'Adapted questions and answers'!$H9</f>
        <v>A8: Enforcement means</v>
      </c>
      <c r="C11" s="3">
        <f>IF('A. Legal status'!C9='Adapted questions and answers'!$J9,1,IF('A. Legal status'!C9='Adapted questions and answers'!$K9,2,IF('A. Legal status'!C9='Adapted questions and answers'!$L9,3,IF('A. Legal status'!C9='Adapted questions and answers'!$M9,4,IF('A. Legal status'!C9='Adapted questions and answers'!$N9,5,"")))))</f>
        <v>4</v>
      </c>
      <c r="D11" s="3">
        <f>IF('A. Legal status'!D9='Adapted questions and answers'!$J9,1,IF('A. Legal status'!D9='Adapted questions and answers'!$K9,2,IF('A. Legal status'!D9='Adapted questions and answers'!$L9,3,IF('A. Legal status'!D9='Adapted questions and answers'!$M9,4,IF('A. Legal status'!D9='Adapted questions and answers'!$N9,5,"")))))</f>
        <v>2</v>
      </c>
      <c r="E11" s="3" t="str">
        <f>IF('A. Legal status'!E9='Adapted questions and answers'!$J9,1,IF('A. Legal status'!E9='Adapted questions and answers'!$K9,2,IF('A. Legal status'!E9='Adapted questions and answers'!$L9,3,IF('A. Legal status'!E9='Adapted questions and answers'!$M9,4,IF('A. Legal status'!E9='Adapted questions and answers'!$N9,5,"")))))</f>
        <v/>
      </c>
      <c r="F11" s="3" t="str">
        <f>IF('A. Legal status'!F9='Adapted questions and answers'!$J9,1,IF('A. Legal status'!F9='Adapted questions and answers'!$K9,2,IF('A. Legal status'!F9='Adapted questions and answers'!$L9,3,IF('A. Legal status'!F9='Adapted questions and answers'!$M9,4,IF('A. Legal status'!F9='Adapted questions and answers'!$N9,5,"")))))</f>
        <v/>
      </c>
      <c r="G11" s="3" t="str">
        <f>IF('A. Legal status'!G9='Adapted questions and answers'!$J9,1,IF('A. Legal status'!G9='Adapted questions and answers'!$K9,2,IF('A. Legal status'!G9='Adapted questions and answers'!$L9,3,IF('A. Legal status'!G9='Adapted questions and answers'!$M9,4,IF('A. Legal status'!G9='Adapted questions and answers'!$N9,5,"")))))</f>
        <v/>
      </c>
      <c r="H11" s="3" t="str">
        <f>IF('A. Legal status'!H9='Adapted questions and answers'!$J9,1,IF('A. Legal status'!H9='Adapted questions and answers'!$K9,2,IF('A. Legal status'!H9='Adapted questions and answers'!$L9,3,IF('A. Legal status'!H9='Adapted questions and answers'!$M9,4,IF('A. Legal status'!H9='Adapted questions and answers'!$N9,5,"")))))</f>
        <v/>
      </c>
      <c r="I11" s="3" t="str">
        <f>IF('A. Legal status'!I9='Adapted questions and answers'!$J9,1,IF('A. Legal status'!I9='Adapted questions and answers'!$K9,2,IF('A. Legal status'!I9='Adapted questions and answers'!$L9,3,IF('A. Legal status'!I9='Adapted questions and answers'!$M9,4,IF('A. Legal status'!I9='Adapted questions and answers'!$N9,5,"")))))</f>
        <v/>
      </c>
      <c r="J11" s="3" t="str">
        <f>IF('A. Legal status'!J9='Adapted questions and answers'!$J9,1,IF('A. Legal status'!J9='Adapted questions and answers'!$K9,2,IF('A. Legal status'!J9='Adapted questions and answers'!$L9,3,IF('A. Legal status'!J9='Adapted questions and answers'!$M9,4,IF('A. Legal status'!J9='Adapted questions and answers'!$N9,5,"")))))</f>
        <v/>
      </c>
      <c r="K11" s="3" t="str">
        <f>IF('A. Legal status'!K9='Adapted questions and answers'!$J9,1,IF('A. Legal status'!K9='Adapted questions and answers'!$K9,2,IF('A. Legal status'!K9='Adapted questions and answers'!$L9,3,IF('A. Legal status'!K9='Adapted questions and answers'!$M9,4,IF('A. Legal status'!K9='Adapted questions and answers'!$N9,5,"")))))</f>
        <v/>
      </c>
      <c r="L11" s="3" t="str">
        <f>IF('A. Legal status'!L9='Adapted questions and answers'!$J9,1,IF('A. Legal status'!L9='Adapted questions and answers'!$K9,2,IF('A. Legal status'!L9='Adapted questions and answers'!$L9,3,IF('A. Legal status'!L9='Adapted questions and answers'!$M9,4,IF('A. Legal status'!L9='Adapted questions and answers'!$N9,5,"")))))</f>
        <v/>
      </c>
      <c r="M11" s="3" t="str">
        <f>IF('A. Legal status'!M9='Adapted questions and answers'!$J9,1,IF('A. Legal status'!M9='Adapted questions and answers'!$K9,2,IF('A. Legal status'!M9='Adapted questions and answers'!$L9,3,IF('A. Legal status'!M9='Adapted questions and answers'!$M9,4,IF('A. Legal status'!M9='Adapted questions and answers'!$N9,5,"")))))</f>
        <v/>
      </c>
      <c r="N11" s="3" t="str">
        <f>IF('A. Legal status'!N9='Adapted questions and answers'!$J9,1,IF('A. Legal status'!N9='Adapted questions and answers'!$K9,2,IF('A. Legal status'!N9='Adapted questions and answers'!$L9,3,IF('A. Legal status'!N9='Adapted questions and answers'!$M9,4,IF('A. Legal status'!N9='Adapted questions and answers'!$N9,5,"")))))</f>
        <v/>
      </c>
      <c r="O11" s="3" t="str">
        <f>IF('A. Legal status'!O9='Adapted questions and answers'!$J9,1,IF('A. Legal status'!O9='Adapted questions and answers'!$K9,2,IF('A. Legal status'!O9='Adapted questions and answers'!$L9,3,IF('A. Legal status'!O9='Adapted questions and answers'!$M9,4,IF('A. Legal status'!O9='Adapted questions and answers'!$N9,5,"")))))</f>
        <v/>
      </c>
      <c r="P11" s="3" t="str">
        <f>IF('A. Legal status'!P9='Adapted questions and answers'!$J9,1,IF('A. Legal status'!P9='Adapted questions and answers'!$K9,2,IF('A. Legal status'!P9='Adapted questions and answers'!$L9,3,IF('A. Legal status'!P9='Adapted questions and answers'!$M9,4,IF('A. Legal status'!P9='Adapted questions and answers'!$N9,5,"")))))</f>
        <v/>
      </c>
      <c r="Q11" s="3" t="str">
        <f>IF('A. Legal status'!Q9='Adapted questions and answers'!$J9,1,IF('A. Legal status'!Q9='Adapted questions and answers'!$K9,2,IF('A. Legal status'!Q9='Adapted questions and answers'!$L9,3,IF('A. Legal status'!Q9='Adapted questions and answers'!$M9,4,IF('A. Legal status'!Q9='Adapted questions and answers'!$N9,5,"")))))</f>
        <v/>
      </c>
      <c r="R11" s="3" t="str">
        <f>IF('A. Legal status'!R9='Adapted questions and answers'!$J9,1,IF('A. Legal status'!R9='Adapted questions and answers'!$K9,2,IF('A. Legal status'!R9='Adapted questions and answers'!$L9,3,IF('A. Legal status'!R9='Adapted questions and answers'!$M9,4,IF('A. Legal status'!R9='Adapted questions and answers'!$N9,5,"")))))</f>
        <v/>
      </c>
      <c r="S11" s="3" t="str">
        <f>IF('A. Legal status'!S9='Adapted questions and answers'!$J9,1,IF('A. Legal status'!S9='Adapted questions and answers'!$K9,2,IF('A. Legal status'!S9='Adapted questions and answers'!$L9,3,IF('A. Legal status'!S9='Adapted questions and answers'!$M9,4,IF('A. Legal status'!S9='Adapted questions and answers'!$N9,5,"")))))</f>
        <v/>
      </c>
      <c r="T11" s="3" t="str">
        <f>IF('A. Legal status'!T9='Adapted questions and answers'!$J9,1,IF('A. Legal status'!T9='Adapted questions and answers'!$K9,2,IF('A. Legal status'!T9='Adapted questions and answers'!$L9,3,IF('A. Legal status'!T9='Adapted questions and answers'!$M9,4,IF('A. Legal status'!T9='Adapted questions and answers'!$N9,5,"")))))</f>
        <v/>
      </c>
      <c r="U11" s="3" t="str">
        <f>IF('A. Legal status'!U9='Adapted questions and answers'!$J9,1,IF('A. Legal status'!U9='Adapted questions and answers'!$K9,2,IF('A. Legal status'!U9='Adapted questions and answers'!$L9,3,IF('A. Legal status'!U9='Adapted questions and answers'!$M9,4,IF('A. Legal status'!U9='Adapted questions and answers'!$N9,5,"")))))</f>
        <v/>
      </c>
      <c r="V11" s="3" t="str">
        <f>IF('A. Legal status'!V9='Adapted questions and answers'!$J9,1,IF('A. Legal status'!V9='Adapted questions and answers'!$K9,2,IF('A. Legal status'!V9='Adapted questions and answers'!$L9,3,IF('A. Legal status'!V9='Adapted questions and answers'!$M9,4,IF('A. Legal status'!V9='Adapted questions and answers'!$N9,5,"")))))</f>
        <v/>
      </c>
      <c r="W11" s="3" t="str">
        <f>IF('A. Legal status'!W9='Adapted questions and answers'!$J9,1,IF('A. Legal status'!W9='Adapted questions and answers'!$K9,2,IF('A. Legal status'!W9='Adapted questions and answers'!$L9,3,IF('A. Legal status'!W9='Adapted questions and answers'!$M9,4,IF('A. Legal status'!W9='Adapted questions and answers'!$N9,5,"")))))</f>
        <v/>
      </c>
      <c r="X11" s="3" t="str">
        <f>IF('A. Legal status'!X9='Adapted questions and answers'!$J9,1,IF('A. Legal status'!X9='Adapted questions and answers'!$K9,2,IF('A. Legal status'!X9='Adapted questions and answers'!$L9,3,IF('A. Legal status'!X9='Adapted questions and answers'!$M9,4,IF('A. Legal status'!X9='Adapted questions and answers'!$N9,5,"")))))</f>
        <v/>
      </c>
      <c r="Y11" s="3" t="str">
        <f>IF('A. Legal status'!Y9='Adapted questions and answers'!$J9,1,IF('A. Legal status'!Y9='Adapted questions and answers'!$K9,2,IF('A. Legal status'!Y9='Adapted questions and answers'!$L9,3,IF('A. Legal status'!Y9='Adapted questions and answers'!$M9,4,IF('A. Legal status'!Y9='Adapted questions and answers'!$N9,5,"")))))</f>
        <v/>
      </c>
      <c r="Z11" s="3" t="str">
        <f>IF('A. Legal status'!Z9='Adapted questions and answers'!$J9,1,IF('A. Legal status'!Z9='Adapted questions and answers'!$K9,2,IF('A. Legal status'!Z9='Adapted questions and answers'!$L9,3,IF('A. Legal status'!Z9='Adapted questions and answers'!$M9,4,IF('A. Legal status'!Z9='Adapted questions and answers'!$N9,5,"")))))</f>
        <v/>
      </c>
      <c r="AA11" s="3" t="str">
        <f>IF('A. Legal status'!AA9='Adapted questions and answers'!$J9,1,IF('A. Legal status'!AA9='Adapted questions and answers'!$K9,2,IF('A. Legal status'!AA9='Adapted questions and answers'!$L9,3,IF('A. Legal status'!AA9='Adapted questions and answers'!$M9,4,IF('A. Legal status'!AA9='Adapted questions and answers'!$N9,5,"")))))</f>
        <v/>
      </c>
    </row>
    <row r="12" spans="1:27" ht="14.25" customHeight="1">
      <c r="B12" s="176" t="s">
        <v>640</v>
      </c>
      <c r="C12">
        <f>SUM(C4:C11)</f>
        <v>25</v>
      </c>
      <c r="D12">
        <f t="shared" ref="D12:AA12" si="0">SUM(D4:D11)</f>
        <v>19</v>
      </c>
      <c r="E12">
        <f t="shared" si="0"/>
        <v>0</v>
      </c>
      <c r="F12">
        <f t="shared" si="0"/>
        <v>0</v>
      </c>
      <c r="G12">
        <f t="shared" si="0"/>
        <v>0</v>
      </c>
      <c r="H12">
        <f t="shared" si="0"/>
        <v>0</v>
      </c>
      <c r="I12">
        <f t="shared" si="0"/>
        <v>0</v>
      </c>
      <c r="J12">
        <f t="shared" si="0"/>
        <v>0</v>
      </c>
      <c r="K12">
        <f t="shared" si="0"/>
        <v>0</v>
      </c>
      <c r="L12">
        <f t="shared" si="0"/>
        <v>0</v>
      </c>
      <c r="M12">
        <f t="shared" si="0"/>
        <v>0</v>
      </c>
      <c r="N12">
        <f t="shared" si="0"/>
        <v>0</v>
      </c>
      <c r="O12">
        <f t="shared" si="0"/>
        <v>0</v>
      </c>
      <c r="P12">
        <f t="shared" si="0"/>
        <v>0</v>
      </c>
      <c r="Q12">
        <f t="shared" si="0"/>
        <v>0</v>
      </c>
      <c r="R12">
        <f t="shared" si="0"/>
        <v>0</v>
      </c>
      <c r="S12">
        <f t="shared" si="0"/>
        <v>0</v>
      </c>
      <c r="T12">
        <f t="shared" si="0"/>
        <v>0</v>
      </c>
      <c r="U12">
        <f t="shared" si="0"/>
        <v>0</v>
      </c>
      <c r="V12">
        <f t="shared" si="0"/>
        <v>0</v>
      </c>
      <c r="W12">
        <f t="shared" si="0"/>
        <v>0</v>
      </c>
      <c r="X12">
        <f t="shared" si="0"/>
        <v>0</v>
      </c>
      <c r="Y12">
        <f t="shared" si="0"/>
        <v>0</v>
      </c>
      <c r="Z12">
        <f t="shared" si="0"/>
        <v>0</v>
      </c>
      <c r="AA12">
        <f t="shared" si="0"/>
        <v>0</v>
      </c>
    </row>
    <row r="13" spans="1:27" ht="14.25" customHeight="1">
      <c r="A13" s="2" t="s">
        <v>400</v>
      </c>
    </row>
    <row r="14" spans="1:27" ht="14.25" customHeight="1"/>
    <row r="15" spans="1:27" ht="14.25" customHeight="1">
      <c r="A15" s="34" t="s">
        <v>5</v>
      </c>
      <c r="B15" s="34" t="s">
        <v>639</v>
      </c>
      <c r="C15" s="35" t="str">
        <f>'B. Technology'!C1</f>
        <v>Patent 1</v>
      </c>
      <c r="D15" s="35" t="str">
        <f>'B. Technology'!D1</f>
        <v>Patent 2</v>
      </c>
      <c r="E15" s="35" t="str">
        <f>'B. Technology'!E1</f>
        <v>Patent 3</v>
      </c>
      <c r="F15" s="35" t="str">
        <f>'B. Technology'!F1</f>
        <v>Patent 4</v>
      </c>
      <c r="G15" s="35" t="str">
        <f>'B. Technology'!G1</f>
        <v>Patent 5</v>
      </c>
      <c r="H15" s="35" t="str">
        <f>'B. Technology'!H1</f>
        <v>Patent 6</v>
      </c>
      <c r="I15" s="35" t="str">
        <f>'B. Technology'!I1</f>
        <v>Patent 7</v>
      </c>
      <c r="J15" s="35" t="str">
        <f>'B. Technology'!J1</f>
        <v>Patent 8</v>
      </c>
      <c r="K15" s="35" t="str">
        <f>'B. Technology'!K1</f>
        <v>Patent 9</v>
      </c>
      <c r="L15" s="35" t="str">
        <f>'B. Technology'!L1</f>
        <v>Patent 10</v>
      </c>
      <c r="M15" s="35" t="str">
        <f>'B. Technology'!M1</f>
        <v>Patent 11</v>
      </c>
      <c r="N15" s="35" t="str">
        <f>'B. Technology'!N1</f>
        <v>Patent 12</v>
      </c>
      <c r="O15" s="35" t="str">
        <f>'B. Technology'!O1</f>
        <v>Patent 13</v>
      </c>
      <c r="P15" s="35" t="str">
        <f>'B. Technology'!P1</f>
        <v>Patent 14</v>
      </c>
      <c r="Q15" s="35" t="str">
        <f>'B. Technology'!Q1</f>
        <v>Patent 15</v>
      </c>
      <c r="R15" s="35" t="str">
        <f>'B. Technology'!R1</f>
        <v>Patent 16</v>
      </c>
      <c r="S15" s="35" t="str">
        <f>'B. Technology'!S1</f>
        <v>Patent 17</v>
      </c>
      <c r="T15" s="35" t="str">
        <f>'B. Technology'!T1</f>
        <v>Patent 18</v>
      </c>
      <c r="U15" s="35" t="str">
        <f>'B. Technology'!U1</f>
        <v>Patent 19</v>
      </c>
      <c r="V15" s="35" t="str">
        <f>'B. Technology'!V1</f>
        <v>Patent 20</v>
      </c>
      <c r="W15" s="35" t="str">
        <f>'B. Technology'!W1</f>
        <v>Patent 21</v>
      </c>
      <c r="X15" s="35" t="str">
        <f>'B. Technology'!X1</f>
        <v>Patent 22</v>
      </c>
      <c r="Y15" s="35" t="str">
        <f>'B. Technology'!Y1</f>
        <v>Patent 23</v>
      </c>
      <c r="Z15" s="35" t="str">
        <f>'B. Technology'!Z1</f>
        <v>Patent 24</v>
      </c>
      <c r="AA15" s="35" t="str">
        <f>'B. Technology'!AA1</f>
        <v>Patent 25</v>
      </c>
    </row>
    <row r="16" spans="1:27" ht="14.25" customHeight="1">
      <c r="A16" s="35" t="str">
        <f>'B. Technology'!$A2</f>
        <v>B1: Is the invention a unique technology?</v>
      </c>
      <c r="B16" s="35" t="str">
        <f>LEFT(A16,4)&amp;'Adapted questions and answers'!$H10</f>
        <v>B1: Unique technology</v>
      </c>
      <c r="C16" s="188">
        <f>IF('B. Technology'!C2='Adapted questions and answers'!$J10,1,IF('B. Technology'!C2='Adapted questions and answers'!$K10,2,IF('B. Technology'!C2='Adapted questions and answers'!$L10,3,IF('B. Technology'!C2='Adapted questions and answers'!$M10,4,IF('B. Technology'!C2='Adapted questions and answers'!$N10,5,"")))))</f>
        <v>5</v>
      </c>
      <c r="D16" s="188">
        <f>IF('B. Technology'!D2='Adapted questions and answers'!$J10,1,IF('B. Technology'!D2='Adapted questions and answers'!$K10,2,IF('B. Technology'!D2='Adapted questions and answers'!$L10,3,IF('B. Technology'!D2='Adapted questions and answers'!$M10,4,IF('B. Technology'!D2='Adapted questions and answers'!$N10,5,"")))))</f>
        <v>1</v>
      </c>
      <c r="E16" s="188" t="str">
        <f>IF('B. Technology'!E2='Adapted questions and answers'!$J10,1,IF('B. Technology'!E2='Adapted questions and answers'!$K10,2,IF('B. Technology'!E2='Adapted questions and answers'!$L10,3,IF('B. Technology'!E2='Adapted questions and answers'!$M10,4,IF('B. Technology'!E2='Adapted questions and answers'!$N10,5,"")))))</f>
        <v/>
      </c>
      <c r="F16" s="188" t="str">
        <f>IF('B. Technology'!F2='Adapted questions and answers'!$J10,1,IF('B. Technology'!F2='Adapted questions and answers'!$K10,2,IF('B. Technology'!F2='Adapted questions and answers'!$L10,3,IF('B. Technology'!F2='Adapted questions and answers'!$M10,4,IF('B. Technology'!F2='Adapted questions and answers'!$N10,5,"")))))</f>
        <v/>
      </c>
      <c r="G16" s="188" t="str">
        <f>IF('B. Technology'!G2='Adapted questions and answers'!$J10,1,IF('B. Technology'!G2='Adapted questions and answers'!$K10,2,IF('B. Technology'!G2='Adapted questions and answers'!$L10,3,IF('B. Technology'!G2='Adapted questions and answers'!$M10,4,IF('B. Technology'!G2='Adapted questions and answers'!$N10,5,"")))))</f>
        <v/>
      </c>
      <c r="H16" s="188" t="str">
        <f>IF('B. Technology'!H2='Adapted questions and answers'!$J10,1,IF('B. Technology'!H2='Adapted questions and answers'!$K10,2,IF('B. Technology'!H2='Adapted questions and answers'!$L10,3,IF('B. Technology'!H2='Adapted questions and answers'!$M10,4,IF('B. Technology'!H2='Adapted questions and answers'!$N10,5,"")))))</f>
        <v/>
      </c>
      <c r="I16" s="188" t="str">
        <f>IF('B. Technology'!I2='Adapted questions and answers'!$J10,1,IF('B. Technology'!I2='Adapted questions and answers'!$K10,2,IF('B. Technology'!I2='Adapted questions and answers'!$L10,3,IF('B. Technology'!I2='Adapted questions and answers'!$M10,4,IF('B. Technology'!I2='Adapted questions and answers'!$N10,5,"")))))</f>
        <v/>
      </c>
      <c r="J16" s="188" t="str">
        <f>IF('B. Technology'!J2='Adapted questions and answers'!$J10,1,IF('B. Technology'!J2='Adapted questions and answers'!$K10,2,IF('B. Technology'!J2='Adapted questions and answers'!$L10,3,IF('B. Technology'!J2='Adapted questions and answers'!$M10,4,IF('B. Technology'!J2='Adapted questions and answers'!$N10,5,"")))))</f>
        <v/>
      </c>
      <c r="K16" s="188" t="str">
        <f>IF('B. Technology'!K2='Adapted questions and answers'!$J10,1,IF('B. Technology'!K2='Adapted questions and answers'!$K10,2,IF('B. Technology'!K2='Adapted questions and answers'!$L10,3,IF('B. Technology'!K2='Adapted questions and answers'!$M10,4,IF('B. Technology'!K2='Adapted questions and answers'!$N10,5,"")))))</f>
        <v/>
      </c>
      <c r="L16" s="188" t="str">
        <f>IF('B. Technology'!L2='Adapted questions and answers'!$J10,1,IF('B. Technology'!L2='Adapted questions and answers'!$K10,2,IF('B. Technology'!L2='Adapted questions and answers'!$L10,3,IF('B. Technology'!L2='Adapted questions and answers'!$M10,4,IF('B. Technology'!L2='Adapted questions and answers'!$N10,5,"")))))</f>
        <v/>
      </c>
      <c r="M16" s="188" t="str">
        <f>IF('B. Technology'!M2='Adapted questions and answers'!$J10,1,IF('B. Technology'!M2='Adapted questions and answers'!$K10,2,IF('B. Technology'!M2='Adapted questions and answers'!$L10,3,IF('B. Technology'!M2='Adapted questions and answers'!$M10,4,IF('B. Technology'!M2='Adapted questions and answers'!$N10,5,"")))))</f>
        <v/>
      </c>
      <c r="N16" s="188" t="str">
        <f>IF('B. Technology'!N2='Adapted questions and answers'!$J10,1,IF('B. Technology'!N2='Adapted questions and answers'!$K10,2,IF('B. Technology'!N2='Adapted questions and answers'!$L10,3,IF('B. Technology'!N2='Adapted questions and answers'!$M10,4,IF('B. Technology'!N2='Adapted questions and answers'!$N10,5,"")))))</f>
        <v/>
      </c>
      <c r="O16" s="188" t="str">
        <f>IF('B. Technology'!O2='Adapted questions and answers'!$J10,1,IF('B. Technology'!O2='Adapted questions and answers'!$K10,2,IF('B. Technology'!O2='Adapted questions and answers'!$L10,3,IF('B. Technology'!O2='Adapted questions and answers'!$M10,4,IF('B. Technology'!O2='Adapted questions and answers'!$N10,5,"")))))</f>
        <v/>
      </c>
      <c r="P16" s="188" t="str">
        <f>IF('B. Technology'!P2='Adapted questions and answers'!$J10,1,IF('B. Technology'!P2='Adapted questions and answers'!$K10,2,IF('B. Technology'!P2='Adapted questions and answers'!$L10,3,IF('B. Technology'!P2='Adapted questions and answers'!$M10,4,IF('B. Technology'!P2='Adapted questions and answers'!$N10,5,"")))))</f>
        <v/>
      </c>
      <c r="Q16" s="188" t="str">
        <f>IF('B. Technology'!Q2='Adapted questions and answers'!$J10,1,IF('B. Technology'!Q2='Adapted questions and answers'!$K10,2,IF('B. Technology'!Q2='Adapted questions and answers'!$L10,3,IF('B. Technology'!Q2='Adapted questions and answers'!$M10,4,IF('B. Technology'!Q2='Adapted questions and answers'!$N10,5,"")))))</f>
        <v/>
      </c>
      <c r="R16" s="188" t="str">
        <f>IF('B. Technology'!R2='Adapted questions and answers'!$J10,1,IF('B. Technology'!R2='Adapted questions and answers'!$K10,2,IF('B. Technology'!R2='Adapted questions and answers'!$L10,3,IF('B. Technology'!R2='Adapted questions and answers'!$M10,4,IF('B. Technology'!R2='Adapted questions and answers'!$N10,5,"")))))</f>
        <v/>
      </c>
      <c r="S16" s="188" t="str">
        <f>IF('B. Technology'!S2='Adapted questions and answers'!$J10,1,IF('B. Technology'!S2='Adapted questions and answers'!$K10,2,IF('B. Technology'!S2='Adapted questions and answers'!$L10,3,IF('B. Technology'!S2='Adapted questions and answers'!$M10,4,IF('B. Technology'!S2='Adapted questions and answers'!$N10,5,"")))))</f>
        <v/>
      </c>
      <c r="T16" s="188" t="str">
        <f>IF('B. Technology'!T2='Adapted questions and answers'!$J10,1,IF('B. Technology'!T2='Adapted questions and answers'!$K10,2,IF('B. Technology'!T2='Adapted questions and answers'!$L10,3,IF('B. Technology'!T2='Adapted questions and answers'!$M10,4,IF('B. Technology'!T2='Adapted questions and answers'!$N10,5,"")))))</f>
        <v/>
      </c>
      <c r="U16" s="188" t="str">
        <f>IF('B. Technology'!U2='Adapted questions and answers'!$J10,1,IF('B. Technology'!U2='Adapted questions and answers'!$K10,2,IF('B. Technology'!U2='Adapted questions and answers'!$L10,3,IF('B. Technology'!U2='Adapted questions and answers'!$M10,4,IF('B. Technology'!U2='Adapted questions and answers'!$N10,5,"")))))</f>
        <v/>
      </c>
      <c r="V16" s="188" t="str">
        <f>IF('B. Technology'!V2='Adapted questions and answers'!$J10,1,IF('B. Technology'!V2='Adapted questions and answers'!$K10,2,IF('B. Technology'!V2='Adapted questions and answers'!$L10,3,IF('B. Technology'!V2='Adapted questions and answers'!$M10,4,IF('B. Technology'!V2='Adapted questions and answers'!$N10,5,"")))))</f>
        <v/>
      </c>
      <c r="W16" s="188" t="str">
        <f>IF('B. Technology'!W2='Adapted questions and answers'!$J10,1,IF('B. Technology'!W2='Adapted questions and answers'!$K10,2,IF('B. Technology'!W2='Adapted questions and answers'!$L10,3,IF('B. Technology'!W2='Adapted questions and answers'!$M10,4,IF('B. Technology'!W2='Adapted questions and answers'!$N10,5,"")))))</f>
        <v/>
      </c>
      <c r="X16" s="188" t="str">
        <f>IF('B. Technology'!X2='Adapted questions and answers'!$J10,1,IF('B. Technology'!X2='Adapted questions and answers'!$K10,2,IF('B. Technology'!X2='Adapted questions and answers'!$L10,3,IF('B. Technology'!X2='Adapted questions and answers'!$M10,4,IF('B. Technology'!X2='Adapted questions and answers'!$N10,5,"")))))</f>
        <v/>
      </c>
      <c r="Y16" s="188" t="str">
        <f>IF('B. Technology'!Y2='Adapted questions and answers'!$J10,1,IF('B. Technology'!Y2='Adapted questions and answers'!$K10,2,IF('B. Technology'!Y2='Adapted questions and answers'!$L10,3,IF('B. Technology'!Y2='Adapted questions and answers'!$M10,4,IF('B. Technology'!Y2='Adapted questions and answers'!$N10,5,"")))))</f>
        <v/>
      </c>
      <c r="Z16" s="188" t="str">
        <f>IF('B. Technology'!Z2='Adapted questions and answers'!$J10,1,IF('B. Technology'!Z2='Adapted questions and answers'!$K10,2,IF('B. Technology'!Z2='Adapted questions and answers'!$L10,3,IF('B. Technology'!Z2='Adapted questions and answers'!$M10,4,IF('B. Technology'!Z2='Adapted questions and answers'!$N10,5,"")))))</f>
        <v/>
      </c>
      <c r="AA16" s="188" t="str">
        <f>IF('B. Technology'!AA2='Adapted questions and answers'!$J10,1,IF('B. Technology'!AA2='Adapted questions and answers'!$K10,2,IF('B. Technology'!AA2='Adapted questions and answers'!$L10,3,IF('B. Technology'!AA2='Adapted questions and answers'!$M10,4,IF('B. Technology'!AA2='Adapted questions and answers'!$N10,5,"")))))</f>
        <v/>
      </c>
    </row>
    <row r="17" spans="1:27" ht="14.25" customHeight="1">
      <c r="A17" s="35" t="str">
        <f>'B. Technology'!$A3</f>
        <v>B2: Is the invention technically superior to substitute technology?</v>
      </c>
      <c r="B17" s="35" t="str">
        <f>LEFT(A17,4)&amp;'Adapted questions and answers'!$H11</f>
        <v>B2: Substitute technology</v>
      </c>
      <c r="C17" s="188">
        <f>IF('B. Technology'!C3='Adapted questions and answers'!$J11,1,IF('B. Technology'!C3='Adapted questions and answers'!$K11,2,IF('B. Technology'!C3='Adapted questions and answers'!$L11,3,IF('B. Technology'!C3='Adapted questions and answers'!$M11,4,IF('B. Technology'!C3='Adapted questions and answers'!$N11,5,"")))))</f>
        <v>4</v>
      </c>
      <c r="D17" s="188">
        <f>IF('B. Technology'!D3='Adapted questions and answers'!$J11,1,IF('B. Technology'!D3='Adapted questions and answers'!$K11,2,IF('B. Technology'!D3='Adapted questions and answers'!$L11,3,IF('B. Technology'!D3='Adapted questions and answers'!$M11,4,IF('B. Technology'!D3='Adapted questions and answers'!$N11,5,"")))))</f>
        <v>2</v>
      </c>
      <c r="E17" s="188" t="str">
        <f>IF('B. Technology'!E3='Adapted questions and answers'!$J11,1,IF('B. Technology'!E3='Adapted questions and answers'!$K11,2,IF('B. Technology'!E3='Adapted questions and answers'!$L11,3,IF('B. Technology'!E3='Adapted questions and answers'!$M11,4,IF('B. Technology'!E3='Adapted questions and answers'!$N11,5,"")))))</f>
        <v/>
      </c>
      <c r="F17" s="188" t="str">
        <f>IF('B. Technology'!F3='Adapted questions and answers'!$J11,1,IF('B. Technology'!F3='Adapted questions and answers'!$K11,2,IF('B. Technology'!F3='Adapted questions and answers'!$L11,3,IF('B. Technology'!F3='Adapted questions and answers'!$M11,4,IF('B. Technology'!F3='Adapted questions and answers'!$N11,5,"")))))</f>
        <v/>
      </c>
      <c r="G17" s="188" t="str">
        <f>IF('B. Technology'!G3='Adapted questions and answers'!$J11,1,IF('B. Technology'!G3='Adapted questions and answers'!$K11,2,IF('B. Technology'!G3='Adapted questions and answers'!$L11,3,IF('B. Technology'!G3='Adapted questions and answers'!$M11,4,IF('B. Technology'!G3='Adapted questions and answers'!$N11,5,"")))))</f>
        <v/>
      </c>
      <c r="H17" s="188" t="str">
        <f>IF('B. Technology'!H3='Adapted questions and answers'!$J11,1,IF('B. Technology'!H3='Adapted questions and answers'!$K11,2,IF('B. Technology'!H3='Adapted questions and answers'!$L11,3,IF('B. Technology'!H3='Adapted questions and answers'!$M11,4,IF('B. Technology'!H3='Adapted questions and answers'!$N11,5,"")))))</f>
        <v/>
      </c>
      <c r="I17" s="188" t="str">
        <f>IF('B. Technology'!I3='Adapted questions and answers'!$J11,1,IF('B. Technology'!I3='Adapted questions and answers'!$K11,2,IF('B. Technology'!I3='Adapted questions and answers'!$L11,3,IF('B. Technology'!I3='Adapted questions and answers'!$M11,4,IF('B. Technology'!I3='Adapted questions and answers'!$N11,5,"")))))</f>
        <v/>
      </c>
      <c r="J17" s="188" t="str">
        <f>IF('B. Technology'!J3='Adapted questions and answers'!$J11,1,IF('B. Technology'!J3='Adapted questions and answers'!$K11,2,IF('B. Technology'!J3='Adapted questions and answers'!$L11,3,IF('B. Technology'!J3='Adapted questions and answers'!$M11,4,IF('B. Technology'!J3='Adapted questions and answers'!$N11,5,"")))))</f>
        <v/>
      </c>
      <c r="K17" s="188" t="str">
        <f>IF('B. Technology'!K3='Adapted questions and answers'!$J11,1,IF('B. Technology'!K3='Adapted questions and answers'!$K11,2,IF('B. Technology'!K3='Adapted questions and answers'!$L11,3,IF('B. Technology'!K3='Adapted questions and answers'!$M11,4,IF('B. Technology'!K3='Adapted questions and answers'!$N11,5,"")))))</f>
        <v/>
      </c>
      <c r="L17" s="188" t="str">
        <f>IF('B. Technology'!L3='Adapted questions and answers'!$J11,1,IF('B. Technology'!L3='Adapted questions and answers'!$K11,2,IF('B. Technology'!L3='Adapted questions and answers'!$L11,3,IF('B. Technology'!L3='Adapted questions and answers'!$M11,4,IF('B. Technology'!L3='Adapted questions and answers'!$N11,5,"")))))</f>
        <v/>
      </c>
      <c r="M17" s="188" t="str">
        <f>IF('B. Technology'!M3='Adapted questions and answers'!$J11,1,IF('B. Technology'!M3='Adapted questions and answers'!$K11,2,IF('B. Technology'!M3='Adapted questions and answers'!$L11,3,IF('B. Technology'!M3='Adapted questions and answers'!$M11,4,IF('B. Technology'!M3='Adapted questions and answers'!$N11,5,"")))))</f>
        <v/>
      </c>
      <c r="N17" s="188" t="str">
        <f>IF('B. Technology'!N3='Adapted questions and answers'!$J11,1,IF('B. Technology'!N3='Adapted questions and answers'!$K11,2,IF('B. Technology'!N3='Adapted questions and answers'!$L11,3,IF('B. Technology'!N3='Adapted questions and answers'!$M11,4,IF('B. Technology'!N3='Adapted questions and answers'!$N11,5,"")))))</f>
        <v/>
      </c>
      <c r="O17" s="188" t="str">
        <f>IF('B. Technology'!O3='Adapted questions and answers'!$J11,1,IF('B. Technology'!O3='Adapted questions and answers'!$K11,2,IF('B. Technology'!O3='Adapted questions and answers'!$L11,3,IF('B. Technology'!O3='Adapted questions and answers'!$M11,4,IF('B. Technology'!O3='Adapted questions and answers'!$N11,5,"")))))</f>
        <v/>
      </c>
      <c r="P17" s="188" t="str">
        <f>IF('B. Technology'!P3='Adapted questions and answers'!$J11,1,IF('B. Technology'!P3='Adapted questions and answers'!$K11,2,IF('B. Technology'!P3='Adapted questions and answers'!$L11,3,IF('B. Technology'!P3='Adapted questions and answers'!$M11,4,IF('B. Technology'!P3='Adapted questions and answers'!$N11,5,"")))))</f>
        <v/>
      </c>
      <c r="Q17" s="188" t="str">
        <f>IF('B. Technology'!Q3='Adapted questions and answers'!$J11,1,IF('B. Technology'!Q3='Adapted questions and answers'!$K11,2,IF('B. Technology'!Q3='Adapted questions and answers'!$L11,3,IF('B. Technology'!Q3='Adapted questions and answers'!$M11,4,IF('B. Technology'!Q3='Adapted questions and answers'!$N11,5,"")))))</f>
        <v/>
      </c>
      <c r="R17" s="188" t="str">
        <f>IF('B. Technology'!R3='Adapted questions and answers'!$J11,1,IF('B. Technology'!R3='Adapted questions and answers'!$K11,2,IF('B. Technology'!R3='Adapted questions and answers'!$L11,3,IF('B. Technology'!R3='Adapted questions and answers'!$M11,4,IF('B. Technology'!R3='Adapted questions and answers'!$N11,5,"")))))</f>
        <v/>
      </c>
      <c r="S17" s="188" t="str">
        <f>IF('B. Technology'!S3='Adapted questions and answers'!$J11,1,IF('B. Technology'!S3='Adapted questions and answers'!$K11,2,IF('B. Technology'!S3='Adapted questions and answers'!$L11,3,IF('B. Technology'!S3='Adapted questions and answers'!$M11,4,IF('B. Technology'!S3='Adapted questions and answers'!$N11,5,"")))))</f>
        <v/>
      </c>
      <c r="T17" s="188" t="str">
        <f>IF('B. Technology'!T3='Adapted questions and answers'!$J11,1,IF('B. Technology'!T3='Adapted questions and answers'!$K11,2,IF('B. Technology'!T3='Adapted questions and answers'!$L11,3,IF('B. Technology'!T3='Adapted questions and answers'!$M11,4,IF('B. Technology'!T3='Adapted questions and answers'!$N11,5,"")))))</f>
        <v/>
      </c>
      <c r="U17" s="188" t="str">
        <f>IF('B. Technology'!U3='Adapted questions and answers'!$J11,1,IF('B. Technology'!U3='Adapted questions and answers'!$K11,2,IF('B. Technology'!U3='Adapted questions and answers'!$L11,3,IF('B. Technology'!U3='Adapted questions and answers'!$M11,4,IF('B. Technology'!U3='Adapted questions and answers'!$N11,5,"")))))</f>
        <v/>
      </c>
      <c r="V17" s="188" t="str">
        <f>IF('B. Technology'!V3='Adapted questions and answers'!$J11,1,IF('B. Technology'!V3='Adapted questions and answers'!$K11,2,IF('B. Technology'!V3='Adapted questions and answers'!$L11,3,IF('B. Technology'!V3='Adapted questions and answers'!$M11,4,IF('B. Technology'!V3='Adapted questions and answers'!$N11,5,"")))))</f>
        <v/>
      </c>
      <c r="W17" s="188" t="str">
        <f>IF('B. Technology'!W3='Adapted questions and answers'!$J11,1,IF('B. Technology'!W3='Adapted questions and answers'!$K11,2,IF('B. Technology'!W3='Adapted questions and answers'!$L11,3,IF('B. Technology'!W3='Adapted questions and answers'!$M11,4,IF('B. Technology'!W3='Adapted questions and answers'!$N11,5,"")))))</f>
        <v/>
      </c>
      <c r="X17" s="188" t="str">
        <f>IF('B. Technology'!X3='Adapted questions and answers'!$J11,1,IF('B. Technology'!X3='Adapted questions and answers'!$K11,2,IF('B. Technology'!X3='Adapted questions and answers'!$L11,3,IF('B. Technology'!X3='Adapted questions and answers'!$M11,4,IF('B. Technology'!X3='Adapted questions and answers'!$N11,5,"")))))</f>
        <v/>
      </c>
      <c r="Y17" s="188" t="str">
        <f>IF('B. Technology'!Y3='Adapted questions and answers'!$J11,1,IF('B. Technology'!Y3='Adapted questions and answers'!$K11,2,IF('B. Technology'!Y3='Adapted questions and answers'!$L11,3,IF('B. Technology'!Y3='Adapted questions and answers'!$M11,4,IF('B. Technology'!Y3='Adapted questions and answers'!$N11,5,"")))))</f>
        <v/>
      </c>
      <c r="Z17" s="188" t="str">
        <f>IF('B. Technology'!Z3='Adapted questions and answers'!$J11,1,IF('B. Technology'!Z3='Adapted questions and answers'!$K11,2,IF('B. Technology'!Z3='Adapted questions and answers'!$L11,3,IF('B. Technology'!Z3='Adapted questions and answers'!$M11,4,IF('B. Technology'!Z3='Adapted questions and answers'!$N11,5,"")))))</f>
        <v/>
      </c>
      <c r="AA17" s="188" t="str">
        <f>IF('B. Technology'!AA3='Adapted questions and answers'!$J11,1,IF('B. Technology'!AA3='Adapted questions and answers'!$K11,2,IF('B. Technology'!AA3='Adapted questions and answers'!$L11,3,IF('B. Technology'!AA3='Adapted questions and answers'!$M11,4,IF('B. Technology'!AA3='Adapted questions and answers'!$N11,5,"")))))</f>
        <v/>
      </c>
    </row>
    <row r="18" spans="1:27" ht="14.25" customHeight="1">
      <c r="A18" s="35" t="str">
        <f>'B. Technology'!$A4</f>
        <v>B3: To what extent has the invention been tested?</v>
      </c>
      <c r="B18" s="35" t="str">
        <f>LEFT(A18,4)&amp;'Adapted questions and answers'!$H12</f>
        <v>B3: Testing of the invention</v>
      </c>
      <c r="C18" s="188">
        <f>IF('B. Technology'!C4='Adapted questions and answers'!$J12,1,IF('B. Technology'!C4='Adapted questions and answers'!$K12,2,IF('B. Technology'!C4='Adapted questions and answers'!$L12,3,IF('B. Technology'!C4='Adapted questions and answers'!$M12,4,IF('B. Technology'!C4='Adapted questions and answers'!$N12,5,"")))))</f>
        <v>3</v>
      </c>
      <c r="D18" s="188">
        <f>IF('B. Technology'!D4='Adapted questions and answers'!$J12,1,IF('B. Technology'!D4='Adapted questions and answers'!$K12,2,IF('B. Technology'!D4='Adapted questions and answers'!$L12,3,IF('B. Technology'!D4='Adapted questions and answers'!$M12,4,IF('B. Technology'!D4='Adapted questions and answers'!$N12,5,"")))))</f>
        <v>3</v>
      </c>
      <c r="E18" s="188" t="str">
        <f>IF('B. Technology'!E4='Adapted questions and answers'!$J12,1,IF('B. Technology'!E4='Adapted questions and answers'!$K12,2,IF('B. Technology'!E4='Adapted questions and answers'!$L12,3,IF('B. Technology'!E4='Adapted questions and answers'!$M12,4,IF('B. Technology'!E4='Adapted questions and answers'!$N12,5,"")))))</f>
        <v/>
      </c>
      <c r="F18" s="188" t="str">
        <f>IF('B. Technology'!F4='Adapted questions and answers'!$J12,1,IF('B. Technology'!F4='Adapted questions and answers'!$K12,2,IF('B. Technology'!F4='Adapted questions and answers'!$L12,3,IF('B. Technology'!F4='Adapted questions and answers'!$M12,4,IF('B. Technology'!F4='Adapted questions and answers'!$N12,5,"")))))</f>
        <v/>
      </c>
      <c r="G18" s="188" t="str">
        <f>IF('B. Technology'!G4='Adapted questions and answers'!$J12,1,IF('B. Technology'!G4='Adapted questions and answers'!$K12,2,IF('B. Technology'!G4='Adapted questions and answers'!$L12,3,IF('B. Technology'!G4='Adapted questions and answers'!$M12,4,IF('B. Technology'!G4='Adapted questions and answers'!$N12,5,"")))))</f>
        <v/>
      </c>
      <c r="H18" s="188" t="str">
        <f>IF('B. Technology'!H4='Adapted questions and answers'!$J12,1,IF('B. Technology'!H4='Adapted questions and answers'!$K12,2,IF('B. Technology'!H4='Adapted questions and answers'!$L12,3,IF('B. Technology'!H4='Adapted questions and answers'!$M12,4,IF('B. Technology'!H4='Adapted questions and answers'!$N12,5,"")))))</f>
        <v/>
      </c>
      <c r="I18" s="188" t="str">
        <f>IF('B. Technology'!I4='Adapted questions and answers'!$J12,1,IF('B. Technology'!I4='Adapted questions and answers'!$K12,2,IF('B. Technology'!I4='Adapted questions and answers'!$L12,3,IF('B. Technology'!I4='Adapted questions and answers'!$M12,4,IF('B. Technology'!I4='Adapted questions and answers'!$N12,5,"")))))</f>
        <v/>
      </c>
      <c r="J18" s="188" t="str">
        <f>IF('B. Technology'!J4='Adapted questions and answers'!$J12,1,IF('B. Technology'!J4='Adapted questions and answers'!$K12,2,IF('B. Technology'!J4='Adapted questions and answers'!$L12,3,IF('B. Technology'!J4='Adapted questions and answers'!$M12,4,IF('B. Technology'!J4='Adapted questions and answers'!$N12,5,"")))))</f>
        <v/>
      </c>
      <c r="K18" s="188" t="str">
        <f>IF('B. Technology'!K4='Adapted questions and answers'!$J12,1,IF('B. Technology'!K4='Adapted questions and answers'!$K12,2,IF('B. Technology'!K4='Adapted questions and answers'!$L12,3,IF('B. Technology'!K4='Adapted questions and answers'!$M12,4,IF('B. Technology'!K4='Adapted questions and answers'!$N12,5,"")))))</f>
        <v/>
      </c>
      <c r="L18" s="188" t="str">
        <f>IF('B. Technology'!L4='Adapted questions and answers'!$J12,1,IF('B. Technology'!L4='Adapted questions and answers'!$K12,2,IF('B. Technology'!L4='Adapted questions and answers'!$L12,3,IF('B. Technology'!L4='Adapted questions and answers'!$M12,4,IF('B. Technology'!L4='Adapted questions and answers'!$N12,5,"")))))</f>
        <v/>
      </c>
      <c r="M18" s="188" t="str">
        <f>IF('B. Technology'!M4='Adapted questions and answers'!$J12,1,IF('B. Technology'!M4='Adapted questions and answers'!$K12,2,IF('B. Technology'!M4='Adapted questions and answers'!$L12,3,IF('B. Technology'!M4='Adapted questions and answers'!$M12,4,IF('B. Technology'!M4='Adapted questions and answers'!$N12,5,"")))))</f>
        <v/>
      </c>
      <c r="N18" s="188" t="str">
        <f>IF('B. Technology'!N4='Adapted questions and answers'!$J12,1,IF('B. Technology'!N4='Adapted questions and answers'!$K12,2,IF('B. Technology'!N4='Adapted questions and answers'!$L12,3,IF('B. Technology'!N4='Adapted questions and answers'!$M12,4,IF('B. Technology'!N4='Adapted questions and answers'!$N12,5,"")))))</f>
        <v/>
      </c>
      <c r="O18" s="188" t="str">
        <f>IF('B. Technology'!O4='Adapted questions and answers'!$J12,1,IF('B. Technology'!O4='Adapted questions and answers'!$K12,2,IF('B. Technology'!O4='Adapted questions and answers'!$L12,3,IF('B. Technology'!O4='Adapted questions and answers'!$M12,4,IF('B. Technology'!O4='Adapted questions and answers'!$N12,5,"")))))</f>
        <v/>
      </c>
      <c r="P18" s="188" t="str">
        <f>IF('B. Technology'!P4='Adapted questions and answers'!$J12,1,IF('B. Technology'!P4='Adapted questions and answers'!$K12,2,IF('B. Technology'!P4='Adapted questions and answers'!$L12,3,IF('B. Technology'!P4='Adapted questions and answers'!$M12,4,IF('B. Technology'!P4='Adapted questions and answers'!$N12,5,"")))))</f>
        <v/>
      </c>
      <c r="Q18" s="188" t="str">
        <f>IF('B. Technology'!Q4='Adapted questions and answers'!$J12,1,IF('B. Technology'!Q4='Adapted questions and answers'!$K12,2,IF('B. Technology'!Q4='Adapted questions and answers'!$L12,3,IF('B. Technology'!Q4='Adapted questions and answers'!$M12,4,IF('B. Technology'!Q4='Adapted questions and answers'!$N12,5,"")))))</f>
        <v/>
      </c>
      <c r="R18" s="188" t="str">
        <f>IF('B. Technology'!R4='Adapted questions and answers'!$J12,1,IF('B. Technology'!R4='Adapted questions and answers'!$K12,2,IF('B. Technology'!R4='Adapted questions and answers'!$L12,3,IF('B. Technology'!R4='Adapted questions and answers'!$M12,4,IF('B. Technology'!R4='Adapted questions and answers'!$N12,5,"")))))</f>
        <v/>
      </c>
      <c r="S18" s="188" t="str">
        <f>IF('B. Technology'!S4='Adapted questions and answers'!$J12,1,IF('B. Technology'!S4='Adapted questions and answers'!$K12,2,IF('B. Technology'!S4='Adapted questions and answers'!$L12,3,IF('B. Technology'!S4='Adapted questions and answers'!$M12,4,IF('B. Technology'!S4='Adapted questions and answers'!$N12,5,"")))))</f>
        <v/>
      </c>
      <c r="T18" s="188" t="str">
        <f>IF('B. Technology'!T4='Adapted questions and answers'!$J12,1,IF('B. Technology'!T4='Adapted questions and answers'!$K12,2,IF('B. Technology'!T4='Adapted questions and answers'!$L12,3,IF('B. Technology'!T4='Adapted questions and answers'!$M12,4,IF('B. Technology'!T4='Adapted questions and answers'!$N12,5,"")))))</f>
        <v/>
      </c>
      <c r="U18" s="188" t="str">
        <f>IF('B. Technology'!U4='Adapted questions and answers'!$J12,1,IF('B. Technology'!U4='Adapted questions and answers'!$K12,2,IF('B. Technology'!U4='Adapted questions and answers'!$L12,3,IF('B. Technology'!U4='Adapted questions and answers'!$M12,4,IF('B. Technology'!U4='Adapted questions and answers'!$N12,5,"")))))</f>
        <v/>
      </c>
      <c r="V18" s="188" t="str">
        <f>IF('B. Technology'!V4='Adapted questions and answers'!$J12,1,IF('B. Technology'!V4='Adapted questions and answers'!$K12,2,IF('B. Technology'!V4='Adapted questions and answers'!$L12,3,IF('B. Technology'!V4='Adapted questions and answers'!$M12,4,IF('B. Technology'!V4='Adapted questions and answers'!$N12,5,"")))))</f>
        <v/>
      </c>
      <c r="W18" s="188" t="str">
        <f>IF('B. Technology'!W4='Adapted questions and answers'!$J12,1,IF('B. Technology'!W4='Adapted questions and answers'!$K12,2,IF('B. Technology'!W4='Adapted questions and answers'!$L12,3,IF('B. Technology'!W4='Adapted questions and answers'!$M12,4,IF('B. Technology'!W4='Adapted questions and answers'!$N12,5,"")))))</f>
        <v/>
      </c>
      <c r="X18" s="188" t="str">
        <f>IF('B. Technology'!X4='Adapted questions and answers'!$J12,1,IF('B. Technology'!X4='Adapted questions and answers'!$K12,2,IF('B. Technology'!X4='Adapted questions and answers'!$L12,3,IF('B. Technology'!X4='Adapted questions and answers'!$M12,4,IF('B. Technology'!X4='Adapted questions and answers'!$N12,5,"")))))</f>
        <v/>
      </c>
      <c r="Y18" s="188" t="str">
        <f>IF('B. Technology'!Y4='Adapted questions and answers'!$J12,1,IF('B. Technology'!Y4='Adapted questions and answers'!$K12,2,IF('B. Technology'!Y4='Adapted questions and answers'!$L12,3,IF('B. Technology'!Y4='Adapted questions and answers'!$M12,4,IF('B. Technology'!Y4='Adapted questions and answers'!$N12,5,"")))))</f>
        <v/>
      </c>
      <c r="Z18" s="188" t="str">
        <f>IF('B. Technology'!Z4='Adapted questions and answers'!$J12,1,IF('B. Technology'!Z4='Adapted questions and answers'!$K12,2,IF('B. Technology'!Z4='Adapted questions and answers'!$L12,3,IF('B. Technology'!Z4='Adapted questions and answers'!$M12,4,IF('B. Technology'!Z4='Adapted questions and answers'!$N12,5,"")))))</f>
        <v/>
      </c>
      <c r="AA18" s="188" t="str">
        <f>IF('B. Technology'!AA4='Adapted questions and answers'!$J12,1,IF('B. Technology'!AA4='Adapted questions and answers'!$K12,2,IF('B. Technology'!AA4='Adapted questions and answers'!$L12,3,IF('B. Technology'!AA4='Adapted questions and answers'!$M12,4,IF('B. Technology'!AA4='Adapted questions and answers'!$N12,5,"")))))</f>
        <v/>
      </c>
    </row>
    <row r="19" spans="1:27" ht="14.25" customHeight="1">
      <c r="A19" s="35" t="str">
        <f>'B. Technology'!$A5</f>
        <v>B4: Does the patented technology call for new skills, qualifications, or production equipment?</v>
      </c>
      <c r="B19" s="35" t="str">
        <f>LEFT(A19,4)&amp;'Adapted questions and answers'!$H13</f>
        <v>B4: Production skills/equipment</v>
      </c>
      <c r="C19" s="188">
        <f>IF('B. Technology'!C5='Adapted questions and answers'!$J13,1,IF('B. Technology'!C5='Adapted questions and answers'!$K13,2,IF('B. Technology'!C5='Adapted questions and answers'!$L13,3,IF('B. Technology'!C5='Adapted questions and answers'!$M13,4,IF('B. Technology'!C5='Adapted questions and answers'!$N13,5,"")))))</f>
        <v>3</v>
      </c>
      <c r="D19" s="188">
        <f>IF('B. Technology'!D5='Adapted questions and answers'!$J13,1,IF('B. Technology'!D5='Adapted questions and answers'!$K13,2,IF('B. Technology'!D5='Adapted questions and answers'!$L13,3,IF('B. Technology'!D5='Adapted questions and answers'!$M13,4,IF('B. Technology'!D5='Adapted questions and answers'!$N13,5,"")))))</f>
        <v>4</v>
      </c>
      <c r="E19" s="188" t="str">
        <f>IF('B. Technology'!E5='Adapted questions and answers'!$J13,1,IF('B. Technology'!E5='Adapted questions and answers'!$K13,2,IF('B. Technology'!E5='Adapted questions and answers'!$L13,3,IF('B. Technology'!E5='Adapted questions and answers'!$M13,4,IF('B. Technology'!E5='Adapted questions and answers'!$N13,5,"")))))</f>
        <v/>
      </c>
      <c r="F19" s="188" t="str">
        <f>IF('B. Technology'!F5='Adapted questions and answers'!$J13,1,IF('B. Technology'!F5='Adapted questions and answers'!$K13,2,IF('B. Technology'!F5='Adapted questions and answers'!$L13,3,IF('B. Technology'!F5='Adapted questions and answers'!$M13,4,IF('B. Technology'!F5='Adapted questions and answers'!$N13,5,"")))))</f>
        <v/>
      </c>
      <c r="G19" s="188" t="str">
        <f>IF('B. Technology'!G5='Adapted questions and answers'!$J13,1,IF('B. Technology'!G5='Adapted questions and answers'!$K13,2,IF('B. Technology'!G5='Adapted questions and answers'!$L13,3,IF('B. Technology'!G5='Adapted questions and answers'!$M13,4,IF('B. Technology'!G5='Adapted questions and answers'!$N13,5,"")))))</f>
        <v/>
      </c>
      <c r="H19" s="188" t="str">
        <f>IF('B. Technology'!H5='Adapted questions and answers'!$J13,1,IF('B. Technology'!H5='Adapted questions and answers'!$K13,2,IF('B. Technology'!H5='Adapted questions and answers'!$L13,3,IF('B. Technology'!H5='Adapted questions and answers'!$M13,4,IF('B. Technology'!H5='Adapted questions and answers'!$N13,5,"")))))</f>
        <v/>
      </c>
      <c r="I19" s="188" t="str">
        <f>IF('B. Technology'!I5='Adapted questions and answers'!$J13,1,IF('B. Technology'!I5='Adapted questions and answers'!$K13,2,IF('B. Technology'!I5='Adapted questions and answers'!$L13,3,IF('B. Technology'!I5='Adapted questions and answers'!$M13,4,IF('B. Technology'!I5='Adapted questions and answers'!$N13,5,"")))))</f>
        <v/>
      </c>
      <c r="J19" s="188" t="str">
        <f>IF('B. Technology'!J5='Adapted questions and answers'!$J13,1,IF('B. Technology'!J5='Adapted questions and answers'!$K13,2,IF('B. Technology'!J5='Adapted questions and answers'!$L13,3,IF('B. Technology'!J5='Adapted questions and answers'!$M13,4,IF('B. Technology'!J5='Adapted questions and answers'!$N13,5,"")))))</f>
        <v/>
      </c>
      <c r="K19" s="188" t="str">
        <f>IF('B. Technology'!K5='Adapted questions and answers'!$J13,1,IF('B. Technology'!K5='Adapted questions and answers'!$K13,2,IF('B. Technology'!K5='Adapted questions and answers'!$L13,3,IF('B. Technology'!K5='Adapted questions and answers'!$M13,4,IF('B. Technology'!K5='Adapted questions and answers'!$N13,5,"")))))</f>
        <v/>
      </c>
      <c r="L19" s="188" t="str">
        <f>IF('B. Technology'!L5='Adapted questions and answers'!$J13,1,IF('B. Technology'!L5='Adapted questions and answers'!$K13,2,IF('B. Technology'!L5='Adapted questions and answers'!$L13,3,IF('B. Technology'!L5='Adapted questions and answers'!$M13,4,IF('B. Technology'!L5='Adapted questions and answers'!$N13,5,"")))))</f>
        <v/>
      </c>
      <c r="M19" s="188" t="str">
        <f>IF('B. Technology'!M5='Adapted questions and answers'!$J13,1,IF('B. Technology'!M5='Adapted questions and answers'!$K13,2,IF('B. Technology'!M5='Adapted questions and answers'!$L13,3,IF('B. Technology'!M5='Adapted questions and answers'!$M13,4,IF('B. Technology'!M5='Adapted questions and answers'!$N13,5,"")))))</f>
        <v/>
      </c>
      <c r="N19" s="188" t="str">
        <f>IF('B. Technology'!N5='Adapted questions and answers'!$J13,1,IF('B. Technology'!N5='Adapted questions and answers'!$K13,2,IF('B. Technology'!N5='Adapted questions and answers'!$L13,3,IF('B. Technology'!N5='Adapted questions and answers'!$M13,4,IF('B. Technology'!N5='Adapted questions and answers'!$N13,5,"")))))</f>
        <v/>
      </c>
      <c r="O19" s="188" t="str">
        <f>IF('B. Technology'!O5='Adapted questions and answers'!$J13,1,IF('B. Technology'!O5='Adapted questions and answers'!$K13,2,IF('B. Technology'!O5='Adapted questions and answers'!$L13,3,IF('B. Technology'!O5='Adapted questions and answers'!$M13,4,IF('B. Technology'!O5='Adapted questions and answers'!$N13,5,"")))))</f>
        <v/>
      </c>
      <c r="P19" s="188" t="str">
        <f>IF('B. Technology'!P5='Adapted questions and answers'!$J13,1,IF('B. Technology'!P5='Adapted questions and answers'!$K13,2,IF('B. Technology'!P5='Adapted questions and answers'!$L13,3,IF('B. Technology'!P5='Adapted questions and answers'!$M13,4,IF('B. Technology'!P5='Adapted questions and answers'!$N13,5,"")))))</f>
        <v/>
      </c>
      <c r="Q19" s="188" t="str">
        <f>IF('B. Technology'!Q5='Adapted questions and answers'!$J13,1,IF('B. Technology'!Q5='Adapted questions and answers'!$K13,2,IF('B. Technology'!Q5='Adapted questions and answers'!$L13,3,IF('B. Technology'!Q5='Adapted questions and answers'!$M13,4,IF('B. Technology'!Q5='Adapted questions and answers'!$N13,5,"")))))</f>
        <v/>
      </c>
      <c r="R19" s="188" t="str">
        <f>IF('B. Technology'!R5='Adapted questions and answers'!$J13,1,IF('B. Technology'!R5='Adapted questions and answers'!$K13,2,IF('B. Technology'!R5='Adapted questions and answers'!$L13,3,IF('B. Technology'!R5='Adapted questions and answers'!$M13,4,IF('B. Technology'!R5='Adapted questions and answers'!$N13,5,"")))))</f>
        <v/>
      </c>
      <c r="S19" s="188" t="str">
        <f>IF('B. Technology'!S5='Adapted questions and answers'!$J13,1,IF('B. Technology'!S5='Adapted questions and answers'!$K13,2,IF('B. Technology'!S5='Adapted questions and answers'!$L13,3,IF('B. Technology'!S5='Adapted questions and answers'!$M13,4,IF('B. Technology'!S5='Adapted questions and answers'!$N13,5,"")))))</f>
        <v/>
      </c>
      <c r="T19" s="188" t="str">
        <f>IF('B. Technology'!T5='Adapted questions and answers'!$J13,1,IF('B. Technology'!T5='Adapted questions and answers'!$K13,2,IF('B. Technology'!T5='Adapted questions and answers'!$L13,3,IF('B. Technology'!T5='Adapted questions and answers'!$M13,4,IF('B. Technology'!T5='Adapted questions and answers'!$N13,5,"")))))</f>
        <v/>
      </c>
      <c r="U19" s="188" t="str">
        <f>IF('B. Technology'!U5='Adapted questions and answers'!$J13,1,IF('B. Technology'!U5='Adapted questions and answers'!$K13,2,IF('B. Technology'!U5='Adapted questions and answers'!$L13,3,IF('B. Technology'!U5='Adapted questions and answers'!$M13,4,IF('B. Technology'!U5='Adapted questions and answers'!$N13,5,"")))))</f>
        <v/>
      </c>
      <c r="V19" s="188" t="str">
        <f>IF('B. Technology'!V5='Adapted questions and answers'!$J13,1,IF('B. Technology'!V5='Adapted questions and answers'!$K13,2,IF('B. Technology'!V5='Adapted questions and answers'!$L13,3,IF('B. Technology'!V5='Adapted questions and answers'!$M13,4,IF('B. Technology'!V5='Adapted questions and answers'!$N13,5,"")))))</f>
        <v/>
      </c>
      <c r="W19" s="188" t="str">
        <f>IF('B. Technology'!W5='Adapted questions and answers'!$J13,1,IF('B. Technology'!W5='Adapted questions and answers'!$K13,2,IF('B. Technology'!W5='Adapted questions and answers'!$L13,3,IF('B. Technology'!W5='Adapted questions and answers'!$M13,4,IF('B. Technology'!W5='Adapted questions and answers'!$N13,5,"")))))</f>
        <v/>
      </c>
      <c r="X19" s="188" t="str">
        <f>IF('B. Technology'!X5='Adapted questions and answers'!$J13,1,IF('B. Technology'!X5='Adapted questions and answers'!$K13,2,IF('B. Technology'!X5='Adapted questions and answers'!$L13,3,IF('B. Technology'!X5='Adapted questions and answers'!$M13,4,IF('B. Technology'!X5='Adapted questions and answers'!$N13,5,"")))))</f>
        <v/>
      </c>
      <c r="Y19" s="188" t="str">
        <f>IF('B. Technology'!Y5='Adapted questions and answers'!$J13,1,IF('B. Technology'!Y5='Adapted questions and answers'!$K13,2,IF('B. Technology'!Y5='Adapted questions and answers'!$L13,3,IF('B. Technology'!Y5='Adapted questions and answers'!$M13,4,IF('B. Technology'!Y5='Adapted questions and answers'!$N13,5,"")))))</f>
        <v/>
      </c>
      <c r="Z19" s="188" t="str">
        <f>IF('B. Technology'!Z5='Adapted questions and answers'!$J13,1,IF('B. Technology'!Z5='Adapted questions and answers'!$K13,2,IF('B. Technology'!Z5='Adapted questions and answers'!$L13,3,IF('B. Technology'!Z5='Adapted questions and answers'!$M13,4,IF('B. Technology'!Z5='Adapted questions and answers'!$N13,5,"")))))</f>
        <v/>
      </c>
      <c r="AA19" s="188" t="str">
        <f>IF('B. Technology'!AA5='Adapted questions and answers'!$J13,1,IF('B. Technology'!AA5='Adapted questions and answers'!$K13,2,IF('B. Technology'!AA5='Adapted questions and answers'!$L13,3,IF('B. Technology'!AA5='Adapted questions and answers'!$M13,4,IF('B. Technology'!AA5='Adapted questions and answers'!$N13,5,"")))))</f>
        <v/>
      </c>
    </row>
    <row r="20" spans="1:27" ht="14.25" customHeight="1">
      <c r="A20" s="40" t="str">
        <f>'B. Technology'!$A6</f>
        <v>B5: How  much  time is required before the patented technology can be commercially worked?</v>
      </c>
      <c r="B20" s="40" t="str">
        <f>LEFT(A20,4)&amp;'Adapted questions and answers'!$H14</f>
        <v>B5: Pre-commercial term of development</v>
      </c>
      <c r="C20" s="188">
        <f>IF(ISBLANK('B. Technology'!C6),"", IF('B. Technology'!C6&gt;=0.5*('Adapted questions and answers'!$Z14+'Adapted questions and answers'!$AA14),1, IF('B. Technology'!C6&gt;=0.5*('Adapted questions and answers'!$AA14+'Adapted questions and answers'!$AB14),2,IF('B. Technology'!C6&gt;=0.5*('Adapted questions and answers'!$AB14+'Adapted questions and answers'!$AC14),3,IF('B. Technology'!C6&gt;=0.5*('Adapted questions and answers'!$AC14+'Adapted questions and answers'!$AD14),4,5)))))</f>
        <v>2</v>
      </c>
      <c r="D20" s="188">
        <f>IF(ISBLANK('B. Technology'!D6),"", IF('B. Technology'!D6&gt;=0.5*('Adapted questions and answers'!$Z14+'Adapted questions and answers'!$AA14),1, IF('B. Technology'!D6&gt;=0.5*('Adapted questions and answers'!$AA14+'Adapted questions and answers'!$AB14),2,IF('B. Technology'!D6&gt;=0.5*('Adapted questions and answers'!$AB14+'Adapted questions and answers'!$AC14),3,IF('B. Technology'!D6&gt;=0.5*('Adapted questions and answers'!$AC14+'Adapted questions and answers'!$AD14),4,5)))))</f>
        <v>5</v>
      </c>
      <c r="E20" s="188" t="str">
        <f>IF(ISBLANK('B. Technology'!E6),"", IF('B. Technology'!E6&gt;=0.5*('Adapted questions and answers'!$Z14+'Adapted questions and answers'!$AA14),1, IF('B. Technology'!E6&gt;=0.5*('Adapted questions and answers'!$AA14+'Adapted questions and answers'!$AB14),2,IF('B. Technology'!E6&gt;=0.5*('Adapted questions and answers'!$AB14+'Adapted questions and answers'!$AC14),3,IF('B. Technology'!E6&gt;=0.5*('Adapted questions and answers'!$AC14+'Adapted questions and answers'!$AD14),4,5)))))</f>
        <v/>
      </c>
      <c r="F20" s="188" t="str">
        <f>IF(ISBLANK('B. Technology'!F6),"", IF('B. Technology'!F6&gt;=0.5*('Adapted questions and answers'!$Z14+'Adapted questions and answers'!$AA14),1, IF('B. Technology'!F6&gt;=0.5*('Adapted questions and answers'!$AA14+'Adapted questions and answers'!$AB14),2,IF('B. Technology'!F6&gt;=0.5*('Adapted questions and answers'!$AB14+'Adapted questions and answers'!$AC14),3,IF('B. Technology'!F6&gt;=0.5*('Adapted questions and answers'!$AC14+'Adapted questions and answers'!$AD14),4,5)))))</f>
        <v/>
      </c>
      <c r="G20" s="188" t="str">
        <f>IF(ISBLANK('B. Technology'!G6),"", IF('B. Technology'!G6&gt;=0.5*('Adapted questions and answers'!$Z14+'Adapted questions and answers'!$AA14),1, IF('B. Technology'!G6&gt;=0.5*('Adapted questions and answers'!$AA14+'Adapted questions and answers'!$AB14),2,IF('B. Technology'!G6&gt;=0.5*('Adapted questions and answers'!$AB14+'Adapted questions and answers'!$AC14),3,IF('B. Technology'!G6&gt;=0.5*('Adapted questions and answers'!$AC14+'Adapted questions and answers'!$AD14),4,5)))))</f>
        <v/>
      </c>
      <c r="H20" s="188" t="str">
        <f>IF(ISBLANK('B. Technology'!H6),"", IF('B. Technology'!H6&gt;=0.5*('Adapted questions and answers'!$Z14+'Adapted questions and answers'!$AA14),1, IF('B. Technology'!H6&gt;=0.5*('Adapted questions and answers'!$AA14+'Adapted questions and answers'!$AB14),2,IF('B. Technology'!H6&gt;=0.5*('Adapted questions and answers'!$AB14+'Adapted questions and answers'!$AC14),3,IF('B. Technology'!H6&gt;=0.5*('Adapted questions and answers'!$AC14+'Adapted questions and answers'!$AD14),4,5)))))</f>
        <v/>
      </c>
      <c r="I20" s="188" t="str">
        <f>IF(ISBLANK('B. Technology'!I6),"", IF('B. Technology'!I6&gt;=0.5*('Adapted questions and answers'!$Z14+'Adapted questions and answers'!$AA14),1, IF('B. Technology'!I6&gt;=0.5*('Adapted questions and answers'!$AA14+'Adapted questions and answers'!$AB14),2,IF('B. Technology'!I6&gt;=0.5*('Adapted questions and answers'!$AB14+'Adapted questions and answers'!$AC14),3,IF('B. Technology'!I6&gt;=0.5*('Adapted questions and answers'!$AC14+'Adapted questions and answers'!$AD14),4,5)))))</f>
        <v/>
      </c>
      <c r="J20" s="188" t="str">
        <f>IF(ISBLANK('B. Technology'!J6),"", IF('B. Technology'!J6&gt;=0.5*('Adapted questions and answers'!$Z14+'Adapted questions and answers'!$AA14),1, IF('B. Technology'!J6&gt;=0.5*('Adapted questions and answers'!$AA14+'Adapted questions and answers'!$AB14),2,IF('B. Technology'!J6&gt;=0.5*('Adapted questions and answers'!$AB14+'Adapted questions and answers'!$AC14),3,IF('B. Technology'!J6&gt;=0.5*('Adapted questions and answers'!$AC14+'Adapted questions and answers'!$AD14),4,5)))))</f>
        <v/>
      </c>
      <c r="K20" s="188" t="str">
        <f>IF(ISBLANK('B. Technology'!K6),"", IF('B. Technology'!K6&gt;=0.5*('Adapted questions and answers'!$Z14+'Adapted questions and answers'!$AA14),1, IF('B. Technology'!K6&gt;=0.5*('Adapted questions and answers'!$AA14+'Adapted questions and answers'!$AB14),2,IF('B. Technology'!K6&gt;=0.5*('Adapted questions and answers'!$AB14+'Adapted questions and answers'!$AC14),3,IF('B. Technology'!K6&gt;=0.5*('Adapted questions and answers'!$AC14+'Adapted questions and answers'!$AD14),4,5)))))</f>
        <v/>
      </c>
      <c r="L20" s="188" t="str">
        <f>IF(ISBLANK('B. Technology'!L6),"", IF('B. Technology'!L6&gt;=0.5*('Adapted questions and answers'!$Z14+'Adapted questions and answers'!$AA14),1, IF('B. Technology'!L6&gt;=0.5*('Adapted questions and answers'!$AA14+'Adapted questions and answers'!$AB14),2,IF('B. Technology'!L6&gt;=0.5*('Adapted questions and answers'!$AB14+'Adapted questions and answers'!$AC14),3,IF('B. Technology'!L6&gt;=0.5*('Adapted questions and answers'!$AC14+'Adapted questions and answers'!$AD14),4,5)))))</f>
        <v/>
      </c>
      <c r="M20" s="188" t="str">
        <f>IF(ISBLANK('B. Technology'!M6),"", IF('B. Technology'!M6&gt;=0.5*('Adapted questions and answers'!$Z14+'Adapted questions and answers'!$AA14),1, IF('B. Technology'!M6&gt;=0.5*('Adapted questions and answers'!$AA14+'Adapted questions and answers'!$AB14),2,IF('B. Technology'!M6&gt;=0.5*('Adapted questions and answers'!$AB14+'Adapted questions and answers'!$AC14),3,IF('B. Technology'!M6&gt;=0.5*('Adapted questions and answers'!$AC14+'Adapted questions and answers'!$AD14),4,5)))))</f>
        <v/>
      </c>
      <c r="N20" s="188" t="str">
        <f>IF(ISBLANK('B. Technology'!N6),"", IF('B. Technology'!N6&gt;=0.5*('Adapted questions and answers'!$Z14+'Adapted questions and answers'!$AA14),1, IF('B. Technology'!N6&gt;=0.5*('Adapted questions and answers'!$AA14+'Adapted questions and answers'!$AB14),2,IF('B. Technology'!N6&gt;=0.5*('Adapted questions and answers'!$AB14+'Adapted questions and answers'!$AC14),3,IF('B. Technology'!N6&gt;=0.5*('Adapted questions and answers'!$AC14+'Adapted questions and answers'!$AD14),4,5)))))</f>
        <v/>
      </c>
      <c r="O20" s="188" t="str">
        <f>IF(ISBLANK('B. Technology'!O6),"", IF('B. Technology'!O6&gt;=0.5*('Adapted questions and answers'!$Z14+'Adapted questions and answers'!$AA14),1, IF('B. Technology'!O6&gt;=0.5*('Adapted questions and answers'!$AA14+'Adapted questions and answers'!$AB14),2,IF('B. Technology'!O6&gt;=0.5*('Adapted questions and answers'!$AB14+'Adapted questions and answers'!$AC14),3,IF('B. Technology'!O6&gt;=0.5*('Adapted questions and answers'!$AC14+'Adapted questions and answers'!$AD14),4,5)))))</f>
        <v/>
      </c>
      <c r="P20" s="188" t="str">
        <f>IF(ISBLANK('B. Technology'!P6),"", IF('B. Technology'!P6&gt;=0.5*('Adapted questions and answers'!$Z14+'Adapted questions and answers'!$AA14),1, IF('B. Technology'!P6&gt;=0.5*('Adapted questions and answers'!$AA14+'Adapted questions and answers'!$AB14),2,IF('B. Technology'!P6&gt;=0.5*('Adapted questions and answers'!$AB14+'Adapted questions and answers'!$AC14),3,IF('B. Technology'!P6&gt;=0.5*('Adapted questions and answers'!$AC14+'Adapted questions and answers'!$AD14),4,5)))))</f>
        <v/>
      </c>
      <c r="Q20" s="188" t="str">
        <f>IF(ISBLANK('B. Technology'!Q6),"", IF('B. Technology'!Q6&gt;=0.5*('Adapted questions and answers'!$Z14+'Adapted questions and answers'!$AA14),1, IF('B. Technology'!Q6&gt;=0.5*('Adapted questions and answers'!$AA14+'Adapted questions and answers'!$AB14),2,IF('B. Technology'!Q6&gt;=0.5*('Adapted questions and answers'!$AB14+'Adapted questions and answers'!$AC14),3,IF('B. Technology'!Q6&gt;=0.5*('Adapted questions and answers'!$AC14+'Adapted questions and answers'!$AD14),4,5)))))</f>
        <v/>
      </c>
      <c r="R20" s="188" t="str">
        <f>IF(ISBLANK('B. Technology'!R6),"", IF('B. Technology'!R6&gt;=0.5*('Adapted questions and answers'!$Z14+'Adapted questions and answers'!$AA14),1, IF('B. Technology'!R6&gt;=0.5*('Adapted questions and answers'!$AA14+'Adapted questions and answers'!$AB14),2,IF('B. Technology'!R6&gt;=0.5*('Adapted questions and answers'!$AB14+'Adapted questions and answers'!$AC14),3,IF('B. Technology'!R6&gt;=0.5*('Adapted questions and answers'!$AC14+'Adapted questions and answers'!$AD14),4,5)))))</f>
        <v/>
      </c>
      <c r="S20" s="188" t="str">
        <f>IF(ISBLANK('B. Technology'!S6),"", IF('B. Technology'!S6&gt;=0.5*('Adapted questions and answers'!$Z14+'Adapted questions and answers'!$AA14),1, IF('B. Technology'!S6&gt;=0.5*('Adapted questions and answers'!$AA14+'Adapted questions and answers'!$AB14),2,IF('B. Technology'!S6&gt;=0.5*('Adapted questions and answers'!$AB14+'Adapted questions and answers'!$AC14),3,IF('B. Technology'!S6&gt;=0.5*('Adapted questions and answers'!$AC14+'Adapted questions and answers'!$AD14),4,5)))))</f>
        <v/>
      </c>
      <c r="T20" s="188" t="str">
        <f>IF(ISBLANK('B. Technology'!T6),"", IF('B. Technology'!T6&gt;=0.5*('Adapted questions and answers'!$Z14+'Adapted questions and answers'!$AA14),1, IF('B. Technology'!T6&gt;=0.5*('Adapted questions and answers'!$AA14+'Adapted questions and answers'!$AB14),2,IF('B. Technology'!T6&gt;=0.5*('Adapted questions and answers'!$AB14+'Adapted questions and answers'!$AC14),3,IF('B. Technology'!T6&gt;=0.5*('Adapted questions and answers'!$AC14+'Adapted questions and answers'!$AD14),4,5)))))</f>
        <v/>
      </c>
      <c r="U20" s="188" t="str">
        <f>IF(ISBLANK('B. Technology'!U6),"", IF('B. Technology'!U6&gt;=0.5*('Adapted questions and answers'!$Z14+'Adapted questions and answers'!$AA14),1, IF('B. Technology'!U6&gt;=0.5*('Adapted questions and answers'!$AA14+'Adapted questions and answers'!$AB14),2,IF('B. Technology'!U6&gt;=0.5*('Adapted questions and answers'!$AB14+'Adapted questions and answers'!$AC14),3,IF('B. Technology'!U6&gt;=0.5*('Adapted questions and answers'!$AC14+'Adapted questions and answers'!$AD14),4,5)))))</f>
        <v/>
      </c>
      <c r="V20" s="188" t="str">
        <f>IF(ISBLANK('B. Technology'!V6),"", IF('B. Technology'!V6&gt;=0.5*('Adapted questions and answers'!$Z14+'Adapted questions and answers'!$AA14),1, IF('B. Technology'!V6&gt;=0.5*('Adapted questions and answers'!$AA14+'Adapted questions and answers'!$AB14),2,IF('B. Technology'!V6&gt;=0.5*('Adapted questions and answers'!$AB14+'Adapted questions and answers'!$AC14),3,IF('B. Technology'!V6&gt;=0.5*('Adapted questions and answers'!$AC14+'Adapted questions and answers'!$AD14),4,5)))))</f>
        <v/>
      </c>
      <c r="W20" s="188" t="str">
        <f>IF(ISBLANK('B. Technology'!W6),"", IF('B. Technology'!W6&gt;=0.5*('Adapted questions and answers'!$Z14+'Adapted questions and answers'!$AA14),1, IF('B. Technology'!W6&gt;=0.5*('Adapted questions and answers'!$AA14+'Adapted questions and answers'!$AB14),2,IF('B. Technology'!W6&gt;=0.5*('Adapted questions and answers'!$AB14+'Adapted questions and answers'!$AC14),3,IF('B. Technology'!W6&gt;=0.5*('Adapted questions and answers'!$AC14+'Adapted questions and answers'!$AD14),4,5)))))</f>
        <v/>
      </c>
      <c r="X20" s="188" t="str">
        <f>IF(ISBLANK('B. Technology'!X6),"", IF('B. Technology'!X6&gt;=0.5*('Adapted questions and answers'!$Z14+'Adapted questions and answers'!$AA14),1, IF('B. Technology'!X6&gt;=0.5*('Adapted questions and answers'!$AA14+'Adapted questions and answers'!$AB14),2,IF('B. Technology'!X6&gt;=0.5*('Adapted questions and answers'!$AB14+'Adapted questions and answers'!$AC14),3,IF('B. Technology'!X6&gt;=0.5*('Adapted questions and answers'!$AC14+'Adapted questions and answers'!$AD14),4,5)))))</f>
        <v/>
      </c>
      <c r="Y20" s="188" t="str">
        <f>IF(ISBLANK('B. Technology'!Y6),"", IF('B. Technology'!Y6&gt;=0.5*('Adapted questions and answers'!$Z14+'Adapted questions and answers'!$AA14),1, IF('B. Technology'!Y6&gt;=0.5*('Adapted questions and answers'!$AA14+'Adapted questions and answers'!$AB14),2,IF('B. Technology'!Y6&gt;=0.5*('Adapted questions and answers'!$AB14+'Adapted questions and answers'!$AC14),3,IF('B. Technology'!Y6&gt;=0.5*('Adapted questions and answers'!$AC14+'Adapted questions and answers'!$AD14),4,5)))))</f>
        <v/>
      </c>
      <c r="Z20" s="188" t="str">
        <f>IF(ISBLANK('B. Technology'!Z6),"", IF('B. Technology'!Z6&gt;=0.5*('Adapted questions and answers'!$Z14+'Adapted questions and answers'!$AA14),1, IF('B. Technology'!Z6&gt;=0.5*('Adapted questions and answers'!$AA14+'Adapted questions and answers'!$AB14),2,IF('B. Technology'!Z6&gt;=0.5*('Adapted questions and answers'!$AB14+'Adapted questions and answers'!$AC14),3,IF('B. Technology'!Z6&gt;=0.5*('Adapted questions and answers'!$AC14+'Adapted questions and answers'!$AD14),4,5)))))</f>
        <v/>
      </c>
      <c r="AA20" s="188" t="str">
        <f>IF(ISBLANK('B. Technology'!AA6),"", IF('B. Technology'!AA6&gt;=0.5*('Adapted questions and answers'!$Z14+'Adapted questions and answers'!$AA14),1, IF('B. Technology'!AA6&gt;=0.5*('Adapted questions and answers'!$AA14+'Adapted questions and answers'!$AB14),2,IF('B. Technology'!AA6&gt;=0.5*('Adapted questions and answers'!$AB14+'Adapted questions and answers'!$AC14),3,IF('B. Technology'!AA6&gt;=0.5*('Adapted questions and answers'!$AC14+'Adapted questions and answers'!$AD14),4,5)))))</f>
        <v/>
      </c>
    </row>
    <row r="21" spans="1:27" ht="14.25" customHeight="1">
      <c r="A21" s="35" t="str">
        <f>'B. Technology'!$A7</f>
        <v>B6: Are infringing copycat products easy to produce?</v>
      </c>
      <c r="B21" s="35" t="str">
        <f>LEFT(A21,4)&amp;'Adapted questions and answers'!$H15</f>
        <v>B6: Production of infringing copycat products</v>
      </c>
      <c r="C21" s="188">
        <f>IF('B. Technology'!C7='Adapted questions and answers'!$J15,1,IF('B. Technology'!C7='Adapted questions and answers'!$K15,2,IF('B. Technology'!C7='Adapted questions and answers'!$L15,3,IF('B. Technology'!C7='Adapted questions and answers'!$M15,4,IF('B. Technology'!C7='Adapted questions and answers'!$N15,5,"")))))</f>
        <v>2</v>
      </c>
      <c r="D21" s="188">
        <f>IF('B. Technology'!D7='Adapted questions and answers'!$J15,1,IF('B. Technology'!D7='Adapted questions and answers'!$K15,2,IF('B. Technology'!D7='Adapted questions and answers'!$L15,3,IF('B. Technology'!D7='Adapted questions and answers'!$M15,4,IF('B. Technology'!D7='Adapted questions and answers'!$N15,5,"")))))</f>
        <v>4</v>
      </c>
      <c r="E21" s="188" t="str">
        <f>IF('B. Technology'!E7='Adapted questions and answers'!$J15,1,IF('B. Technology'!E7='Adapted questions and answers'!$K15,2,IF('B. Technology'!E7='Adapted questions and answers'!$L15,3,IF('B. Technology'!E7='Adapted questions and answers'!$M15,4,IF('B. Technology'!E7='Adapted questions and answers'!$N15,5,"")))))</f>
        <v/>
      </c>
      <c r="F21" s="188" t="str">
        <f>IF('B. Technology'!F7='Adapted questions and answers'!$J15,1,IF('B. Technology'!F7='Adapted questions and answers'!$K15,2,IF('B. Technology'!F7='Adapted questions and answers'!$L15,3,IF('B. Technology'!F7='Adapted questions and answers'!$M15,4,IF('B. Technology'!F7='Adapted questions and answers'!$N15,5,"")))))</f>
        <v/>
      </c>
      <c r="G21" s="188" t="str">
        <f>IF('B. Technology'!G7='Adapted questions and answers'!$J15,1,IF('B. Technology'!G7='Adapted questions and answers'!$K15,2,IF('B. Technology'!G7='Adapted questions and answers'!$L15,3,IF('B. Technology'!G7='Adapted questions and answers'!$M15,4,IF('B. Technology'!G7='Adapted questions and answers'!$N15,5,"")))))</f>
        <v/>
      </c>
      <c r="H21" s="188" t="str">
        <f>IF('B. Technology'!H7='Adapted questions and answers'!$J15,1,IF('B. Technology'!H7='Adapted questions and answers'!$K15,2,IF('B. Technology'!H7='Adapted questions and answers'!$L15,3,IF('B. Technology'!H7='Adapted questions and answers'!$M15,4,IF('B. Technology'!H7='Adapted questions and answers'!$N15,5,"")))))</f>
        <v/>
      </c>
      <c r="I21" s="188" t="str">
        <f>IF('B. Technology'!I7='Adapted questions and answers'!$J15,1,IF('B. Technology'!I7='Adapted questions and answers'!$K15,2,IF('B. Technology'!I7='Adapted questions and answers'!$L15,3,IF('B. Technology'!I7='Adapted questions and answers'!$M15,4,IF('B. Technology'!I7='Adapted questions and answers'!$N15,5,"")))))</f>
        <v/>
      </c>
      <c r="J21" s="188" t="str">
        <f>IF('B. Technology'!J7='Adapted questions and answers'!$J15,1,IF('B. Technology'!J7='Adapted questions and answers'!$K15,2,IF('B. Technology'!J7='Adapted questions and answers'!$L15,3,IF('B. Technology'!J7='Adapted questions and answers'!$M15,4,IF('B. Technology'!J7='Adapted questions and answers'!$N15,5,"")))))</f>
        <v/>
      </c>
      <c r="K21" s="188" t="str">
        <f>IF('B. Technology'!K7='Adapted questions and answers'!$J15,1,IF('B. Technology'!K7='Adapted questions and answers'!$K15,2,IF('B. Technology'!K7='Adapted questions and answers'!$L15,3,IF('B. Technology'!K7='Adapted questions and answers'!$M15,4,IF('B. Technology'!K7='Adapted questions and answers'!$N15,5,"")))))</f>
        <v/>
      </c>
      <c r="L21" s="188" t="str">
        <f>IF('B. Technology'!L7='Adapted questions and answers'!$J15,1,IF('B. Technology'!L7='Adapted questions and answers'!$K15,2,IF('B. Technology'!L7='Adapted questions and answers'!$L15,3,IF('B. Technology'!L7='Adapted questions and answers'!$M15,4,IF('B. Technology'!L7='Adapted questions and answers'!$N15,5,"")))))</f>
        <v/>
      </c>
      <c r="M21" s="188" t="str">
        <f>IF('B. Technology'!M7='Adapted questions and answers'!$J15,1,IF('B. Technology'!M7='Adapted questions and answers'!$K15,2,IF('B. Technology'!M7='Adapted questions and answers'!$L15,3,IF('B. Technology'!M7='Adapted questions and answers'!$M15,4,IF('B. Technology'!M7='Adapted questions and answers'!$N15,5,"")))))</f>
        <v/>
      </c>
      <c r="N21" s="188" t="str">
        <f>IF('B. Technology'!N7='Adapted questions and answers'!$J15,1,IF('B. Technology'!N7='Adapted questions and answers'!$K15,2,IF('B. Technology'!N7='Adapted questions and answers'!$L15,3,IF('B. Technology'!N7='Adapted questions and answers'!$M15,4,IF('B. Technology'!N7='Adapted questions and answers'!$N15,5,"")))))</f>
        <v/>
      </c>
      <c r="O21" s="188" t="str">
        <f>IF('B. Technology'!O7='Adapted questions and answers'!$J15,1,IF('B. Technology'!O7='Adapted questions and answers'!$K15,2,IF('B. Technology'!O7='Adapted questions and answers'!$L15,3,IF('B. Technology'!O7='Adapted questions and answers'!$M15,4,IF('B. Technology'!O7='Adapted questions and answers'!$N15,5,"")))))</f>
        <v/>
      </c>
      <c r="P21" s="188" t="str">
        <f>IF('B. Technology'!P7='Adapted questions and answers'!$J15,1,IF('B. Technology'!P7='Adapted questions and answers'!$K15,2,IF('B. Technology'!P7='Adapted questions and answers'!$L15,3,IF('B. Technology'!P7='Adapted questions and answers'!$M15,4,IF('B. Technology'!P7='Adapted questions and answers'!$N15,5,"")))))</f>
        <v/>
      </c>
      <c r="Q21" s="188" t="str">
        <f>IF('B. Technology'!Q7='Adapted questions and answers'!$J15,1,IF('B. Technology'!Q7='Adapted questions and answers'!$K15,2,IF('B. Technology'!Q7='Adapted questions and answers'!$L15,3,IF('B. Technology'!Q7='Adapted questions and answers'!$M15,4,IF('B. Technology'!Q7='Adapted questions and answers'!$N15,5,"")))))</f>
        <v/>
      </c>
      <c r="R21" s="188" t="str">
        <f>IF('B. Technology'!R7='Adapted questions and answers'!$J15,1,IF('B. Technology'!R7='Adapted questions and answers'!$K15,2,IF('B. Technology'!R7='Adapted questions and answers'!$L15,3,IF('B. Technology'!R7='Adapted questions and answers'!$M15,4,IF('B. Technology'!R7='Adapted questions and answers'!$N15,5,"")))))</f>
        <v/>
      </c>
      <c r="S21" s="188" t="str">
        <f>IF('B. Technology'!S7='Adapted questions and answers'!$J15,1,IF('B. Technology'!S7='Adapted questions and answers'!$K15,2,IF('B. Technology'!S7='Adapted questions and answers'!$L15,3,IF('B. Technology'!S7='Adapted questions and answers'!$M15,4,IF('B. Technology'!S7='Adapted questions and answers'!$N15,5,"")))))</f>
        <v/>
      </c>
      <c r="T21" s="188" t="str">
        <f>IF('B. Technology'!T7='Adapted questions and answers'!$J15,1,IF('B. Technology'!T7='Adapted questions and answers'!$K15,2,IF('B. Technology'!T7='Adapted questions and answers'!$L15,3,IF('B. Technology'!T7='Adapted questions and answers'!$M15,4,IF('B. Technology'!T7='Adapted questions and answers'!$N15,5,"")))))</f>
        <v/>
      </c>
      <c r="U21" s="188" t="str">
        <f>IF('B. Technology'!U7='Adapted questions and answers'!$J15,1,IF('B. Technology'!U7='Adapted questions and answers'!$K15,2,IF('B. Technology'!U7='Adapted questions and answers'!$L15,3,IF('B. Technology'!U7='Adapted questions and answers'!$M15,4,IF('B. Technology'!U7='Adapted questions and answers'!$N15,5,"")))))</f>
        <v/>
      </c>
      <c r="V21" s="188" t="str">
        <f>IF('B. Technology'!V7='Adapted questions and answers'!$J15,1,IF('B. Technology'!V7='Adapted questions and answers'!$K15,2,IF('B. Technology'!V7='Adapted questions and answers'!$L15,3,IF('B. Technology'!V7='Adapted questions and answers'!$M15,4,IF('B. Technology'!V7='Adapted questions and answers'!$N15,5,"")))))</f>
        <v/>
      </c>
      <c r="W21" s="188" t="str">
        <f>IF('B. Technology'!W7='Adapted questions and answers'!$J15,1,IF('B. Technology'!W7='Adapted questions and answers'!$K15,2,IF('B. Technology'!W7='Adapted questions and answers'!$L15,3,IF('B. Technology'!W7='Adapted questions and answers'!$M15,4,IF('B. Technology'!W7='Adapted questions and answers'!$N15,5,"")))))</f>
        <v/>
      </c>
      <c r="X21" s="188" t="str">
        <f>IF('B. Technology'!X7='Adapted questions and answers'!$J15,1,IF('B. Technology'!X7='Adapted questions and answers'!$K15,2,IF('B. Technology'!X7='Adapted questions and answers'!$L15,3,IF('B. Technology'!X7='Adapted questions and answers'!$M15,4,IF('B. Technology'!X7='Adapted questions and answers'!$N15,5,"")))))</f>
        <v/>
      </c>
      <c r="Y21" s="188" t="str">
        <f>IF('B. Technology'!Y7='Adapted questions and answers'!$J15,1,IF('B. Technology'!Y7='Adapted questions and answers'!$K15,2,IF('B. Technology'!Y7='Adapted questions and answers'!$L15,3,IF('B. Technology'!Y7='Adapted questions and answers'!$M15,4,IF('B. Technology'!Y7='Adapted questions and answers'!$N15,5,"")))))</f>
        <v/>
      </c>
      <c r="Z21" s="188" t="str">
        <f>IF('B. Technology'!Z7='Adapted questions and answers'!$J15,1,IF('B. Technology'!Z7='Adapted questions and answers'!$K15,2,IF('B. Technology'!Z7='Adapted questions and answers'!$L15,3,IF('B. Technology'!Z7='Adapted questions and answers'!$M15,4,IF('B. Technology'!Z7='Adapted questions and answers'!$N15,5,"")))))</f>
        <v/>
      </c>
      <c r="AA21" s="188" t="str">
        <f>IF('B. Technology'!AA7='Adapted questions and answers'!$J15,1,IF('B. Technology'!AA7='Adapted questions and answers'!$K15,2,IF('B. Technology'!AA7='Adapted questions and answers'!$L15,3,IF('B. Technology'!AA7='Adapted questions and answers'!$M15,4,IF('B. Technology'!AA7='Adapted questions and answers'!$N15,5,"")))))</f>
        <v/>
      </c>
    </row>
    <row r="22" spans="1:27" ht="14.25" customHeight="1">
      <c r="A22" s="35" t="str">
        <f>'B. Technology'!$A8</f>
        <v>B7: Are products of infringing nature easy to identify?</v>
      </c>
      <c r="B22" s="35" t="str">
        <f>LEFT(A22,4)&amp;'Adapted questions and answers'!$H16</f>
        <v>B7: Identifiable infringing products</v>
      </c>
      <c r="C22" s="188">
        <f>IF('B. Technology'!C8='Adapted questions and answers'!$J16,1,IF('B. Technology'!C8='Adapted questions and answers'!$K16,2,IF('B. Technology'!C8='Adapted questions and answers'!$L16,3,IF('B. Technology'!C8='Adapted questions and answers'!$M16,4,IF('B. Technology'!C8='Adapted questions and answers'!$N16,5,"")))))</f>
        <v>2</v>
      </c>
      <c r="D22" s="188">
        <f>IF('B. Technology'!D8='Adapted questions and answers'!$J16,1,IF('B. Technology'!D8='Adapted questions and answers'!$K16,2,IF('B. Technology'!D8='Adapted questions and answers'!$L16,3,IF('B. Technology'!D8='Adapted questions and answers'!$M16,4,IF('B. Technology'!D8='Adapted questions and answers'!$N16,5,"")))))</f>
        <v>3</v>
      </c>
      <c r="E22" s="188" t="str">
        <f>IF('B. Technology'!E8='Adapted questions and answers'!$J16,1,IF('B. Technology'!E8='Adapted questions and answers'!$K16,2,IF('B. Technology'!E8='Adapted questions and answers'!$L16,3,IF('B. Technology'!E8='Adapted questions and answers'!$M16,4,IF('B. Technology'!E8='Adapted questions and answers'!$N16,5,"")))))</f>
        <v/>
      </c>
      <c r="F22" s="188" t="str">
        <f>IF('B. Technology'!F8='Adapted questions and answers'!$J16,1,IF('B. Technology'!F8='Adapted questions and answers'!$K16,2,IF('B. Technology'!F8='Adapted questions and answers'!$L16,3,IF('B. Technology'!F8='Adapted questions and answers'!$M16,4,IF('B. Technology'!F8='Adapted questions and answers'!$N16,5,"")))))</f>
        <v/>
      </c>
      <c r="G22" s="188" t="str">
        <f>IF('B. Technology'!G8='Adapted questions and answers'!$J16,1,IF('B. Technology'!G8='Adapted questions and answers'!$K16,2,IF('B. Technology'!G8='Adapted questions and answers'!$L16,3,IF('B. Technology'!G8='Adapted questions and answers'!$M16,4,IF('B. Technology'!G8='Adapted questions and answers'!$N16,5,"")))))</f>
        <v/>
      </c>
      <c r="H22" s="188" t="str">
        <f>IF('B. Technology'!H8='Adapted questions and answers'!$J16,1,IF('B. Technology'!H8='Adapted questions and answers'!$K16,2,IF('B. Technology'!H8='Adapted questions and answers'!$L16,3,IF('B. Technology'!H8='Adapted questions and answers'!$M16,4,IF('B. Technology'!H8='Adapted questions and answers'!$N16,5,"")))))</f>
        <v/>
      </c>
      <c r="I22" s="188" t="str">
        <f>IF('B. Technology'!I8='Adapted questions and answers'!$J16,1,IF('B. Technology'!I8='Adapted questions and answers'!$K16,2,IF('B. Technology'!I8='Adapted questions and answers'!$L16,3,IF('B. Technology'!I8='Adapted questions and answers'!$M16,4,IF('B. Technology'!I8='Adapted questions and answers'!$N16,5,"")))))</f>
        <v/>
      </c>
      <c r="J22" s="188" t="str">
        <f>IF('B. Technology'!J8='Adapted questions and answers'!$J16,1,IF('B. Technology'!J8='Adapted questions and answers'!$K16,2,IF('B. Technology'!J8='Adapted questions and answers'!$L16,3,IF('B. Technology'!J8='Adapted questions and answers'!$M16,4,IF('B. Technology'!J8='Adapted questions and answers'!$N16,5,"")))))</f>
        <v/>
      </c>
      <c r="K22" s="188" t="str">
        <f>IF('B. Technology'!K8='Adapted questions and answers'!$J16,1,IF('B. Technology'!K8='Adapted questions and answers'!$K16,2,IF('B. Technology'!K8='Adapted questions and answers'!$L16,3,IF('B. Technology'!K8='Adapted questions and answers'!$M16,4,IF('B. Technology'!K8='Adapted questions and answers'!$N16,5,"")))))</f>
        <v/>
      </c>
      <c r="L22" s="188" t="str">
        <f>IF('B. Technology'!L8='Adapted questions and answers'!$J16,1,IF('B. Technology'!L8='Adapted questions and answers'!$K16,2,IF('B. Technology'!L8='Adapted questions and answers'!$L16,3,IF('B. Technology'!L8='Adapted questions and answers'!$M16,4,IF('B. Technology'!L8='Adapted questions and answers'!$N16,5,"")))))</f>
        <v/>
      </c>
      <c r="M22" s="188" t="str">
        <f>IF('B. Technology'!M8='Adapted questions and answers'!$J16,1,IF('B. Technology'!M8='Adapted questions and answers'!$K16,2,IF('B. Technology'!M8='Adapted questions and answers'!$L16,3,IF('B. Technology'!M8='Adapted questions and answers'!$M16,4,IF('B. Technology'!M8='Adapted questions and answers'!$N16,5,"")))))</f>
        <v/>
      </c>
      <c r="N22" s="188" t="str">
        <f>IF('B. Technology'!N8='Adapted questions and answers'!$J16,1,IF('B. Technology'!N8='Adapted questions and answers'!$K16,2,IF('B. Technology'!N8='Adapted questions and answers'!$L16,3,IF('B. Technology'!N8='Adapted questions and answers'!$M16,4,IF('B. Technology'!N8='Adapted questions and answers'!$N16,5,"")))))</f>
        <v/>
      </c>
      <c r="O22" s="188" t="str">
        <f>IF('B. Technology'!O8='Adapted questions and answers'!$J16,1,IF('B. Technology'!O8='Adapted questions and answers'!$K16,2,IF('B. Technology'!O8='Adapted questions and answers'!$L16,3,IF('B. Technology'!O8='Adapted questions and answers'!$M16,4,IF('B. Technology'!O8='Adapted questions and answers'!$N16,5,"")))))</f>
        <v/>
      </c>
      <c r="P22" s="188" t="str">
        <f>IF('B. Technology'!P8='Adapted questions and answers'!$J16,1,IF('B. Technology'!P8='Adapted questions and answers'!$K16,2,IF('B. Technology'!P8='Adapted questions and answers'!$L16,3,IF('B. Technology'!P8='Adapted questions and answers'!$M16,4,IF('B. Technology'!P8='Adapted questions and answers'!$N16,5,"")))))</f>
        <v/>
      </c>
      <c r="Q22" s="188" t="str">
        <f>IF('B. Technology'!Q8='Adapted questions and answers'!$J16,1,IF('B. Technology'!Q8='Adapted questions and answers'!$K16,2,IF('B. Technology'!Q8='Adapted questions and answers'!$L16,3,IF('B. Technology'!Q8='Adapted questions and answers'!$M16,4,IF('B. Technology'!Q8='Adapted questions and answers'!$N16,5,"")))))</f>
        <v/>
      </c>
      <c r="R22" s="188" t="str">
        <f>IF('B. Technology'!R8='Adapted questions and answers'!$J16,1,IF('B. Technology'!R8='Adapted questions and answers'!$K16,2,IF('B. Technology'!R8='Adapted questions and answers'!$L16,3,IF('B. Technology'!R8='Adapted questions and answers'!$M16,4,IF('B. Technology'!R8='Adapted questions and answers'!$N16,5,"")))))</f>
        <v/>
      </c>
      <c r="S22" s="188" t="str">
        <f>IF('B. Technology'!S8='Adapted questions and answers'!$J16,1,IF('B. Technology'!S8='Adapted questions and answers'!$K16,2,IF('B. Technology'!S8='Adapted questions and answers'!$L16,3,IF('B. Technology'!S8='Adapted questions and answers'!$M16,4,IF('B. Technology'!S8='Adapted questions and answers'!$N16,5,"")))))</f>
        <v/>
      </c>
      <c r="T22" s="188" t="str">
        <f>IF('B. Technology'!T8='Adapted questions and answers'!$J16,1,IF('B. Technology'!T8='Adapted questions and answers'!$K16,2,IF('B. Technology'!T8='Adapted questions and answers'!$L16,3,IF('B. Technology'!T8='Adapted questions and answers'!$M16,4,IF('B. Technology'!T8='Adapted questions and answers'!$N16,5,"")))))</f>
        <v/>
      </c>
      <c r="U22" s="188" t="str">
        <f>IF('B. Technology'!U8='Adapted questions and answers'!$J16,1,IF('B. Technology'!U8='Adapted questions and answers'!$K16,2,IF('B. Technology'!U8='Adapted questions and answers'!$L16,3,IF('B. Technology'!U8='Adapted questions and answers'!$M16,4,IF('B. Technology'!U8='Adapted questions and answers'!$N16,5,"")))))</f>
        <v/>
      </c>
      <c r="V22" s="188" t="str">
        <f>IF('B. Technology'!V8='Adapted questions and answers'!$J16,1,IF('B. Technology'!V8='Adapted questions and answers'!$K16,2,IF('B. Technology'!V8='Adapted questions and answers'!$L16,3,IF('B. Technology'!V8='Adapted questions and answers'!$M16,4,IF('B. Technology'!V8='Adapted questions and answers'!$N16,5,"")))))</f>
        <v/>
      </c>
      <c r="W22" s="188" t="str">
        <f>IF('B. Technology'!W8='Adapted questions and answers'!$J16,1,IF('B. Technology'!W8='Adapted questions and answers'!$K16,2,IF('B. Technology'!W8='Adapted questions and answers'!$L16,3,IF('B. Technology'!W8='Adapted questions and answers'!$M16,4,IF('B. Technology'!W8='Adapted questions and answers'!$N16,5,"")))))</f>
        <v/>
      </c>
      <c r="X22" s="188" t="str">
        <f>IF('B. Technology'!X8='Adapted questions and answers'!$J16,1,IF('B. Technology'!X8='Adapted questions and answers'!$K16,2,IF('B. Technology'!X8='Adapted questions and answers'!$L16,3,IF('B. Technology'!X8='Adapted questions and answers'!$M16,4,IF('B. Technology'!X8='Adapted questions and answers'!$N16,5,"")))))</f>
        <v/>
      </c>
      <c r="Y22" s="188" t="str">
        <f>IF('B. Technology'!Y8='Adapted questions and answers'!$J16,1,IF('B. Technology'!Y8='Adapted questions and answers'!$K16,2,IF('B. Technology'!Y8='Adapted questions and answers'!$L16,3,IF('B. Technology'!Y8='Adapted questions and answers'!$M16,4,IF('B. Technology'!Y8='Adapted questions and answers'!$N16,5,"")))))</f>
        <v/>
      </c>
      <c r="Z22" s="188" t="str">
        <f>IF('B. Technology'!Z8='Adapted questions and answers'!$J16,1,IF('B. Technology'!Z8='Adapted questions and answers'!$K16,2,IF('B. Technology'!Z8='Adapted questions and answers'!$L16,3,IF('B. Technology'!Z8='Adapted questions and answers'!$M16,4,IF('B. Technology'!Z8='Adapted questions and answers'!$N16,5,"")))))</f>
        <v/>
      </c>
      <c r="AA22" s="188" t="str">
        <f>IF('B. Technology'!AA8='Adapted questions and answers'!$J16,1,IF('B. Technology'!AA8='Adapted questions and answers'!$K16,2,IF('B. Technology'!AA8='Adapted questions and answers'!$L16,3,IF('B. Technology'!AA8='Adapted questions and answers'!$M16,4,IF('B. Technology'!AA8='Adapted questions and answers'!$N16,5,"")))))</f>
        <v/>
      </c>
    </row>
    <row r="23" spans="1:27" ht="14.25" customHeight="1">
      <c r="A23" s="35" t="str">
        <f>'B. Technology'!$A9</f>
        <v>B8: Does deployment of the technology depend on licence agreements  with others?</v>
      </c>
      <c r="B23" s="35" t="str">
        <f>LEFT(A23,4)&amp;'Adapted questions and answers'!$H17</f>
        <v>B8: Dependent on licence agreements</v>
      </c>
      <c r="C23" s="188">
        <f>IF('B. Technology'!C9='Adapted questions and answers'!$J17,1,IF('B. Technology'!C9='Adapted questions and answers'!$K17,2,IF('B. Technology'!C9='Adapted questions and answers'!$L17,3,IF('B. Technology'!C9='Adapted questions and answers'!$M17,4,IF('B. Technology'!C9='Adapted questions and answers'!$N17,5,"")))))</f>
        <v>4</v>
      </c>
      <c r="D23" s="188">
        <f>IF('B. Technology'!D9='Adapted questions and answers'!$J17,1,IF('B. Technology'!D9='Adapted questions and answers'!$K17,2,IF('B. Technology'!D9='Adapted questions and answers'!$L17,3,IF('B. Technology'!D9='Adapted questions and answers'!$M17,4,IF('B. Technology'!D9='Adapted questions and answers'!$N17,5,"")))))</f>
        <v>2</v>
      </c>
      <c r="E23" s="188" t="str">
        <f>IF('B. Technology'!E9='Adapted questions and answers'!$J17,1,IF('B. Technology'!E9='Adapted questions and answers'!$K17,2,IF('B. Technology'!E9='Adapted questions and answers'!$L17,3,IF('B. Technology'!E9='Adapted questions and answers'!$M17,4,IF('B. Technology'!E9='Adapted questions and answers'!$N17,5,"")))))</f>
        <v/>
      </c>
      <c r="F23" s="188" t="str">
        <f>IF('B. Technology'!F9='Adapted questions and answers'!$J17,1,IF('B. Technology'!F9='Adapted questions and answers'!$K17,2,IF('B. Technology'!F9='Adapted questions and answers'!$L17,3,IF('B. Technology'!F9='Adapted questions and answers'!$M17,4,IF('B. Technology'!F9='Adapted questions and answers'!$N17,5,"")))))</f>
        <v/>
      </c>
      <c r="G23" s="188" t="str">
        <f>IF('B. Technology'!G9='Adapted questions and answers'!$J17,1,IF('B. Technology'!G9='Adapted questions and answers'!$K17,2,IF('B. Technology'!G9='Adapted questions and answers'!$L17,3,IF('B. Technology'!G9='Adapted questions and answers'!$M17,4,IF('B. Technology'!G9='Adapted questions and answers'!$N17,5,"")))))</f>
        <v/>
      </c>
      <c r="H23" s="188" t="str">
        <f>IF('B. Technology'!H9='Adapted questions and answers'!$J17,1,IF('B. Technology'!H9='Adapted questions and answers'!$K17,2,IF('B. Technology'!H9='Adapted questions and answers'!$L17,3,IF('B. Technology'!H9='Adapted questions and answers'!$M17,4,IF('B. Technology'!H9='Adapted questions and answers'!$N17,5,"")))))</f>
        <v/>
      </c>
      <c r="I23" s="188" t="str">
        <f>IF('B. Technology'!I9='Adapted questions and answers'!$J17,1,IF('B. Technology'!I9='Adapted questions and answers'!$K17,2,IF('B. Technology'!I9='Adapted questions and answers'!$L17,3,IF('B. Technology'!I9='Adapted questions and answers'!$M17,4,IF('B. Technology'!I9='Adapted questions and answers'!$N17,5,"")))))</f>
        <v/>
      </c>
      <c r="J23" s="188" t="str">
        <f>IF('B. Technology'!J9='Adapted questions and answers'!$J17,1,IF('B. Technology'!J9='Adapted questions and answers'!$K17,2,IF('B. Technology'!J9='Adapted questions and answers'!$L17,3,IF('B. Technology'!J9='Adapted questions and answers'!$M17,4,IF('B. Technology'!J9='Adapted questions and answers'!$N17,5,"")))))</f>
        <v/>
      </c>
      <c r="K23" s="188" t="str">
        <f>IF('B. Technology'!K9='Adapted questions and answers'!$J17,1,IF('B. Technology'!K9='Adapted questions and answers'!$K17,2,IF('B. Technology'!K9='Adapted questions and answers'!$L17,3,IF('B. Technology'!K9='Adapted questions and answers'!$M17,4,IF('B. Technology'!K9='Adapted questions and answers'!$N17,5,"")))))</f>
        <v/>
      </c>
      <c r="L23" s="188" t="str">
        <f>IF('B. Technology'!L9='Adapted questions and answers'!$J17,1,IF('B. Technology'!L9='Adapted questions and answers'!$K17,2,IF('B. Technology'!L9='Adapted questions and answers'!$L17,3,IF('B. Technology'!L9='Adapted questions and answers'!$M17,4,IF('B. Technology'!L9='Adapted questions and answers'!$N17,5,"")))))</f>
        <v/>
      </c>
      <c r="M23" s="188" t="str">
        <f>IF('B. Technology'!M9='Adapted questions and answers'!$J17,1,IF('B. Technology'!M9='Adapted questions and answers'!$K17,2,IF('B. Technology'!M9='Adapted questions and answers'!$L17,3,IF('B. Technology'!M9='Adapted questions and answers'!$M17,4,IF('B. Technology'!M9='Adapted questions and answers'!$N17,5,"")))))</f>
        <v/>
      </c>
      <c r="N23" s="188" t="str">
        <f>IF('B. Technology'!N9='Adapted questions and answers'!$J17,1,IF('B. Technology'!N9='Adapted questions and answers'!$K17,2,IF('B. Technology'!N9='Adapted questions and answers'!$L17,3,IF('B. Technology'!N9='Adapted questions and answers'!$M17,4,IF('B. Technology'!N9='Adapted questions and answers'!$N17,5,"")))))</f>
        <v/>
      </c>
      <c r="O23" s="188" t="str">
        <f>IF('B. Technology'!O9='Adapted questions and answers'!$J17,1,IF('B. Technology'!O9='Adapted questions and answers'!$K17,2,IF('B. Technology'!O9='Adapted questions and answers'!$L17,3,IF('B. Technology'!O9='Adapted questions and answers'!$M17,4,IF('B. Technology'!O9='Adapted questions and answers'!$N17,5,"")))))</f>
        <v/>
      </c>
      <c r="P23" s="188" t="str">
        <f>IF('B. Technology'!P9='Adapted questions and answers'!$J17,1,IF('B. Technology'!P9='Adapted questions and answers'!$K17,2,IF('B. Technology'!P9='Adapted questions and answers'!$L17,3,IF('B. Technology'!P9='Adapted questions and answers'!$M17,4,IF('B. Technology'!P9='Adapted questions and answers'!$N17,5,"")))))</f>
        <v/>
      </c>
      <c r="Q23" s="188" t="str">
        <f>IF('B. Technology'!Q9='Adapted questions and answers'!$J17,1,IF('B. Technology'!Q9='Adapted questions and answers'!$K17,2,IF('B. Technology'!Q9='Adapted questions and answers'!$L17,3,IF('B. Technology'!Q9='Adapted questions and answers'!$M17,4,IF('B. Technology'!Q9='Adapted questions and answers'!$N17,5,"")))))</f>
        <v/>
      </c>
      <c r="R23" s="188" t="str">
        <f>IF('B. Technology'!R9='Adapted questions and answers'!$J17,1,IF('B. Technology'!R9='Adapted questions and answers'!$K17,2,IF('B. Technology'!R9='Adapted questions and answers'!$L17,3,IF('B. Technology'!R9='Adapted questions and answers'!$M17,4,IF('B. Technology'!R9='Adapted questions and answers'!$N17,5,"")))))</f>
        <v/>
      </c>
      <c r="S23" s="188" t="str">
        <f>IF('B. Technology'!S9='Adapted questions and answers'!$J17,1,IF('B. Technology'!S9='Adapted questions and answers'!$K17,2,IF('B. Technology'!S9='Adapted questions and answers'!$L17,3,IF('B. Technology'!S9='Adapted questions and answers'!$M17,4,IF('B. Technology'!S9='Adapted questions and answers'!$N17,5,"")))))</f>
        <v/>
      </c>
      <c r="T23" s="188" t="str">
        <f>IF('B. Technology'!T9='Adapted questions and answers'!$J17,1,IF('B. Technology'!T9='Adapted questions and answers'!$K17,2,IF('B. Technology'!T9='Adapted questions and answers'!$L17,3,IF('B. Technology'!T9='Adapted questions and answers'!$M17,4,IF('B. Technology'!T9='Adapted questions and answers'!$N17,5,"")))))</f>
        <v/>
      </c>
      <c r="U23" s="188" t="str">
        <f>IF('B. Technology'!U9='Adapted questions and answers'!$J17,1,IF('B. Technology'!U9='Adapted questions and answers'!$K17,2,IF('B. Technology'!U9='Adapted questions and answers'!$L17,3,IF('B. Technology'!U9='Adapted questions and answers'!$M17,4,IF('B. Technology'!U9='Adapted questions and answers'!$N17,5,"")))))</f>
        <v/>
      </c>
      <c r="V23" s="188" t="str">
        <f>IF('B. Technology'!V9='Adapted questions and answers'!$J17,1,IF('B. Technology'!V9='Adapted questions and answers'!$K17,2,IF('B. Technology'!V9='Adapted questions and answers'!$L17,3,IF('B. Technology'!V9='Adapted questions and answers'!$M17,4,IF('B. Technology'!V9='Adapted questions and answers'!$N17,5,"")))))</f>
        <v/>
      </c>
      <c r="W23" s="188" t="str">
        <f>IF('B. Technology'!W9='Adapted questions and answers'!$J17,1,IF('B. Technology'!W9='Adapted questions and answers'!$K17,2,IF('B. Technology'!W9='Adapted questions and answers'!$L17,3,IF('B. Technology'!W9='Adapted questions and answers'!$M17,4,IF('B. Technology'!W9='Adapted questions and answers'!$N17,5,"")))))</f>
        <v/>
      </c>
      <c r="X23" s="188" t="str">
        <f>IF('B. Technology'!X9='Adapted questions and answers'!$J17,1,IF('B. Technology'!X9='Adapted questions and answers'!$K17,2,IF('B. Technology'!X9='Adapted questions and answers'!$L17,3,IF('B. Technology'!X9='Adapted questions and answers'!$M17,4,IF('B. Technology'!X9='Adapted questions and answers'!$N17,5,"")))))</f>
        <v/>
      </c>
      <c r="Y23" s="188" t="str">
        <f>IF('B. Technology'!Y9='Adapted questions and answers'!$J17,1,IF('B. Technology'!Y9='Adapted questions and answers'!$K17,2,IF('B. Technology'!Y9='Adapted questions and answers'!$L17,3,IF('B. Technology'!Y9='Adapted questions and answers'!$M17,4,IF('B. Technology'!Y9='Adapted questions and answers'!$N17,5,"")))))</f>
        <v/>
      </c>
      <c r="Z23" s="188" t="str">
        <f>IF('B. Technology'!Z9='Adapted questions and answers'!$J17,1,IF('B. Technology'!Z9='Adapted questions and answers'!$K17,2,IF('B. Technology'!Z9='Adapted questions and answers'!$L17,3,IF('B. Technology'!Z9='Adapted questions and answers'!$M17,4,IF('B. Technology'!Z9='Adapted questions and answers'!$N17,5,"")))))</f>
        <v/>
      </c>
      <c r="AA23" s="188" t="str">
        <f>IF('B. Technology'!AA9='Adapted questions and answers'!$J17,1,IF('B. Technology'!AA9='Adapted questions and answers'!$K17,2,IF('B. Technology'!AA9='Adapted questions and answers'!$L17,3,IF('B. Technology'!AA9='Adapted questions and answers'!$M17,4,IF('B. Technology'!AA9='Adapted questions and answers'!$N17,5,"")))))</f>
        <v/>
      </c>
    </row>
    <row r="24" spans="1:27" ht="14.25" customHeight="1">
      <c r="A24" s="35" t="str">
        <f>'B. Technology'!$A10</f>
        <v>B9: Does the technology have marketing value (customer value)?</v>
      </c>
      <c r="B24" s="35" t="str">
        <f>LEFT(A24,4)&amp;'Adapted questions and answers'!$H18</f>
        <v>B9: Marketing value</v>
      </c>
      <c r="C24" s="188">
        <f>IF('B. Technology'!C10='Adapted questions and answers'!$J18,1,IF('B. Technology'!C10='Adapted questions and answers'!$K18,2,IF('B. Technology'!C10='Adapted questions and answers'!$L18,3,IF('B. Technology'!C10='Adapted questions and answers'!$M18,4,IF('B. Technology'!C10='Adapted questions and answers'!$N18,5,"")))))</f>
        <v>5</v>
      </c>
      <c r="D24" s="188">
        <f>IF('B. Technology'!D10='Adapted questions and answers'!$J18,1,IF('B. Technology'!D10='Adapted questions and answers'!$K18,2,IF('B. Technology'!D10='Adapted questions and answers'!$L18,3,IF('B. Technology'!D10='Adapted questions and answers'!$M18,4,IF('B. Technology'!D10='Adapted questions and answers'!$N18,5,"")))))</f>
        <v>1</v>
      </c>
      <c r="E24" s="188" t="str">
        <f>IF('B. Technology'!E10='Adapted questions and answers'!$J18,1,IF('B. Technology'!E10='Adapted questions and answers'!$K18,2,IF('B. Technology'!E10='Adapted questions and answers'!$L18,3,IF('B. Technology'!E10='Adapted questions and answers'!$M18,4,IF('B. Technology'!E10='Adapted questions and answers'!$N18,5,"")))))</f>
        <v/>
      </c>
      <c r="F24" s="188" t="str">
        <f>IF('B. Technology'!F10='Adapted questions and answers'!$J18,1,IF('B. Technology'!F10='Adapted questions and answers'!$K18,2,IF('B. Technology'!F10='Adapted questions and answers'!$L18,3,IF('B. Technology'!F10='Adapted questions and answers'!$M18,4,IF('B. Technology'!F10='Adapted questions and answers'!$N18,5,"")))))</f>
        <v/>
      </c>
      <c r="G24" s="188" t="str">
        <f>IF('B. Technology'!G10='Adapted questions and answers'!$J18,1,IF('B. Technology'!G10='Adapted questions and answers'!$K18,2,IF('B. Technology'!G10='Adapted questions and answers'!$L18,3,IF('B. Technology'!G10='Adapted questions and answers'!$M18,4,IF('B. Technology'!G10='Adapted questions and answers'!$N18,5,"")))))</f>
        <v/>
      </c>
      <c r="H24" s="188" t="str">
        <f>IF('B. Technology'!H10='Adapted questions and answers'!$J18,1,IF('B. Technology'!H10='Adapted questions and answers'!$K18,2,IF('B. Technology'!H10='Adapted questions and answers'!$L18,3,IF('B. Technology'!H10='Adapted questions and answers'!$M18,4,IF('B. Technology'!H10='Adapted questions and answers'!$N18,5,"")))))</f>
        <v/>
      </c>
      <c r="I24" s="188" t="str">
        <f>IF('B. Technology'!I10='Adapted questions and answers'!$J18,1,IF('B. Technology'!I10='Adapted questions and answers'!$K18,2,IF('B. Technology'!I10='Adapted questions and answers'!$L18,3,IF('B. Technology'!I10='Adapted questions and answers'!$M18,4,IF('B. Technology'!I10='Adapted questions and answers'!$N18,5,"")))))</f>
        <v/>
      </c>
      <c r="J24" s="188" t="str">
        <f>IF('B. Technology'!J10='Adapted questions and answers'!$J18,1,IF('B. Technology'!J10='Adapted questions and answers'!$K18,2,IF('B. Technology'!J10='Adapted questions and answers'!$L18,3,IF('B. Technology'!J10='Adapted questions and answers'!$M18,4,IF('B. Technology'!J10='Adapted questions and answers'!$N18,5,"")))))</f>
        <v/>
      </c>
      <c r="K24" s="188" t="str">
        <f>IF('B. Technology'!K10='Adapted questions and answers'!$J18,1,IF('B. Technology'!K10='Adapted questions and answers'!$K18,2,IF('B. Technology'!K10='Adapted questions and answers'!$L18,3,IF('B. Technology'!K10='Adapted questions and answers'!$M18,4,IF('B. Technology'!K10='Adapted questions and answers'!$N18,5,"")))))</f>
        <v/>
      </c>
      <c r="L24" s="188" t="str">
        <f>IF('B. Technology'!L10='Adapted questions and answers'!$J18,1,IF('B. Technology'!L10='Adapted questions and answers'!$K18,2,IF('B. Technology'!L10='Adapted questions and answers'!$L18,3,IF('B. Technology'!L10='Adapted questions and answers'!$M18,4,IF('B. Technology'!L10='Adapted questions and answers'!$N18,5,"")))))</f>
        <v/>
      </c>
      <c r="M24" s="188" t="str">
        <f>IF('B. Technology'!M10='Adapted questions and answers'!$J18,1,IF('B. Technology'!M10='Adapted questions and answers'!$K18,2,IF('B. Technology'!M10='Adapted questions and answers'!$L18,3,IF('B. Technology'!M10='Adapted questions and answers'!$M18,4,IF('B. Technology'!M10='Adapted questions and answers'!$N18,5,"")))))</f>
        <v/>
      </c>
      <c r="N24" s="188" t="str">
        <f>IF('B. Technology'!N10='Adapted questions and answers'!$J18,1,IF('B. Technology'!N10='Adapted questions and answers'!$K18,2,IF('B. Technology'!N10='Adapted questions and answers'!$L18,3,IF('B. Technology'!N10='Adapted questions and answers'!$M18,4,IF('B. Technology'!N10='Adapted questions and answers'!$N18,5,"")))))</f>
        <v/>
      </c>
      <c r="O24" s="188" t="str">
        <f>IF('B. Technology'!O10='Adapted questions and answers'!$J18,1,IF('B. Technology'!O10='Adapted questions and answers'!$K18,2,IF('B. Technology'!O10='Adapted questions and answers'!$L18,3,IF('B. Technology'!O10='Adapted questions and answers'!$M18,4,IF('B. Technology'!O10='Adapted questions and answers'!$N18,5,"")))))</f>
        <v/>
      </c>
      <c r="P24" s="188" t="str">
        <f>IF('B. Technology'!P10='Adapted questions and answers'!$J18,1,IF('B. Technology'!P10='Adapted questions and answers'!$K18,2,IF('B. Technology'!P10='Adapted questions and answers'!$L18,3,IF('B. Technology'!P10='Adapted questions and answers'!$M18,4,IF('B. Technology'!P10='Adapted questions and answers'!$N18,5,"")))))</f>
        <v/>
      </c>
      <c r="Q24" s="188" t="str">
        <f>IF('B. Technology'!Q10='Adapted questions and answers'!$J18,1,IF('B. Technology'!Q10='Adapted questions and answers'!$K18,2,IF('B. Technology'!Q10='Adapted questions and answers'!$L18,3,IF('B. Technology'!Q10='Adapted questions and answers'!$M18,4,IF('B. Technology'!Q10='Adapted questions and answers'!$N18,5,"")))))</f>
        <v/>
      </c>
      <c r="R24" s="188" t="str">
        <f>IF('B. Technology'!R10='Adapted questions and answers'!$J18,1,IF('B. Technology'!R10='Adapted questions and answers'!$K18,2,IF('B. Technology'!R10='Adapted questions and answers'!$L18,3,IF('B. Technology'!R10='Adapted questions and answers'!$M18,4,IF('B. Technology'!R10='Adapted questions and answers'!$N18,5,"")))))</f>
        <v/>
      </c>
      <c r="S24" s="188" t="str">
        <f>IF('B. Technology'!S10='Adapted questions and answers'!$J18,1,IF('B. Technology'!S10='Adapted questions and answers'!$K18,2,IF('B. Technology'!S10='Adapted questions and answers'!$L18,3,IF('B. Technology'!S10='Adapted questions and answers'!$M18,4,IF('B. Technology'!S10='Adapted questions and answers'!$N18,5,"")))))</f>
        <v/>
      </c>
      <c r="T24" s="188" t="str">
        <f>IF('B. Technology'!T10='Adapted questions and answers'!$J18,1,IF('B. Technology'!T10='Adapted questions and answers'!$K18,2,IF('B. Technology'!T10='Adapted questions and answers'!$L18,3,IF('B. Technology'!T10='Adapted questions and answers'!$M18,4,IF('B. Technology'!T10='Adapted questions and answers'!$N18,5,"")))))</f>
        <v/>
      </c>
      <c r="U24" s="188" t="str">
        <f>IF('B. Technology'!U10='Adapted questions and answers'!$J18,1,IF('B. Technology'!U10='Adapted questions and answers'!$K18,2,IF('B. Technology'!U10='Adapted questions and answers'!$L18,3,IF('B. Technology'!U10='Adapted questions and answers'!$M18,4,IF('B. Technology'!U10='Adapted questions and answers'!$N18,5,"")))))</f>
        <v/>
      </c>
      <c r="V24" s="188" t="str">
        <f>IF('B. Technology'!V10='Adapted questions and answers'!$J18,1,IF('B. Technology'!V10='Adapted questions and answers'!$K18,2,IF('B. Technology'!V10='Adapted questions and answers'!$L18,3,IF('B. Technology'!V10='Adapted questions and answers'!$M18,4,IF('B. Technology'!V10='Adapted questions and answers'!$N18,5,"")))))</f>
        <v/>
      </c>
      <c r="W24" s="188" t="str">
        <f>IF('B. Technology'!W10='Adapted questions and answers'!$J18,1,IF('B. Technology'!W10='Adapted questions and answers'!$K18,2,IF('B. Technology'!W10='Adapted questions and answers'!$L18,3,IF('B. Technology'!W10='Adapted questions and answers'!$M18,4,IF('B. Technology'!W10='Adapted questions and answers'!$N18,5,"")))))</f>
        <v/>
      </c>
      <c r="X24" s="188" t="str">
        <f>IF('B. Technology'!X10='Adapted questions and answers'!$J18,1,IF('B. Technology'!X10='Adapted questions and answers'!$K18,2,IF('B. Technology'!X10='Adapted questions and answers'!$L18,3,IF('B. Technology'!X10='Adapted questions and answers'!$M18,4,IF('B. Technology'!X10='Adapted questions and answers'!$N18,5,"")))))</f>
        <v/>
      </c>
      <c r="Y24" s="188" t="str">
        <f>IF('B. Technology'!Y10='Adapted questions and answers'!$J18,1,IF('B. Technology'!Y10='Adapted questions and answers'!$K18,2,IF('B. Technology'!Y10='Adapted questions and answers'!$L18,3,IF('B. Technology'!Y10='Adapted questions and answers'!$M18,4,IF('B. Technology'!Y10='Adapted questions and answers'!$N18,5,"")))))</f>
        <v/>
      </c>
      <c r="Z24" s="188" t="str">
        <f>IF('B. Technology'!Z10='Adapted questions and answers'!$J18,1,IF('B. Technology'!Z10='Adapted questions and answers'!$K18,2,IF('B. Technology'!Z10='Adapted questions and answers'!$L18,3,IF('B. Technology'!Z10='Adapted questions and answers'!$M18,4,IF('B. Technology'!Z10='Adapted questions and answers'!$N18,5,"")))))</f>
        <v/>
      </c>
      <c r="AA24" s="188" t="str">
        <f>IF('B. Technology'!AA10='Adapted questions and answers'!$J18,1,IF('B. Technology'!AA10='Adapted questions and answers'!$K18,2,IF('B. Technology'!AA10='Adapted questions and answers'!$L18,3,IF('B. Technology'!AA10='Adapted questions and answers'!$M18,4,IF('B. Technology'!AA10='Adapted questions and answers'!$N18,5,"")))))</f>
        <v/>
      </c>
    </row>
    <row r="25" spans="1:27" ht="14.25" customHeight="1">
      <c r="B25" s="176" t="s">
        <v>640</v>
      </c>
      <c r="C25">
        <f>SUM(C16:C24)</f>
        <v>30</v>
      </c>
      <c r="D25">
        <f t="shared" ref="D25:AA25" si="1">SUM(D16:D24)</f>
        <v>25</v>
      </c>
      <c r="E25">
        <f t="shared" si="1"/>
        <v>0</v>
      </c>
      <c r="F25">
        <f t="shared" si="1"/>
        <v>0</v>
      </c>
      <c r="G25">
        <f t="shared" si="1"/>
        <v>0</v>
      </c>
      <c r="H25">
        <f t="shared" si="1"/>
        <v>0</v>
      </c>
      <c r="I25">
        <f t="shared" si="1"/>
        <v>0</v>
      </c>
      <c r="J25">
        <f t="shared" si="1"/>
        <v>0</v>
      </c>
      <c r="K25">
        <f t="shared" si="1"/>
        <v>0</v>
      </c>
      <c r="L25">
        <f t="shared" si="1"/>
        <v>0</v>
      </c>
      <c r="M25">
        <f t="shared" si="1"/>
        <v>0</v>
      </c>
      <c r="N25">
        <f t="shared" si="1"/>
        <v>0</v>
      </c>
      <c r="O25">
        <f t="shared" si="1"/>
        <v>0</v>
      </c>
      <c r="P25">
        <f t="shared" si="1"/>
        <v>0</v>
      </c>
      <c r="Q25">
        <f t="shared" si="1"/>
        <v>0</v>
      </c>
      <c r="R25">
        <f t="shared" si="1"/>
        <v>0</v>
      </c>
      <c r="S25">
        <f t="shared" si="1"/>
        <v>0</v>
      </c>
      <c r="T25">
        <f t="shared" si="1"/>
        <v>0</v>
      </c>
      <c r="U25">
        <f t="shared" si="1"/>
        <v>0</v>
      </c>
      <c r="V25">
        <f t="shared" si="1"/>
        <v>0</v>
      </c>
      <c r="W25">
        <f t="shared" si="1"/>
        <v>0</v>
      </c>
      <c r="X25">
        <f t="shared" si="1"/>
        <v>0</v>
      </c>
      <c r="Y25">
        <f t="shared" si="1"/>
        <v>0</v>
      </c>
      <c r="Z25">
        <f t="shared" si="1"/>
        <v>0</v>
      </c>
      <c r="AA25">
        <f t="shared" si="1"/>
        <v>0</v>
      </c>
    </row>
    <row r="26" spans="1:27" ht="14.25" customHeight="1">
      <c r="A26" s="2" t="s">
        <v>401</v>
      </c>
      <c r="C26" s="178"/>
    </row>
    <row r="27" spans="1:27" ht="14.25" customHeight="1"/>
    <row r="28" spans="1:27" ht="14.25" customHeight="1">
      <c r="A28" s="34" t="s">
        <v>5</v>
      </c>
      <c r="B28" s="34" t="s">
        <v>639</v>
      </c>
      <c r="C28" s="35" t="str">
        <f>'C. Market conditions'!C1</f>
        <v>Patent 1</v>
      </c>
      <c r="D28" s="35" t="str">
        <f>'C. Market conditions'!D1</f>
        <v>Patent 2</v>
      </c>
      <c r="E28" s="35" t="str">
        <f>'C. Market conditions'!E1</f>
        <v>Patent 3</v>
      </c>
      <c r="F28" s="35" t="str">
        <f>'C. Market conditions'!F1</f>
        <v>Patent 4</v>
      </c>
      <c r="G28" s="35" t="str">
        <f>'C. Market conditions'!G1</f>
        <v>Patent 5</v>
      </c>
      <c r="H28" s="35" t="str">
        <f>'C. Market conditions'!H1</f>
        <v>Patent 6</v>
      </c>
      <c r="I28" s="35" t="str">
        <f>'C. Market conditions'!I1</f>
        <v>Patent 7</v>
      </c>
      <c r="J28" s="35" t="str">
        <f>'C. Market conditions'!J1</f>
        <v>Patent 8</v>
      </c>
      <c r="K28" s="35" t="str">
        <f>'C. Market conditions'!K1</f>
        <v>Patent 9</v>
      </c>
      <c r="L28" s="35" t="str">
        <f>'C. Market conditions'!L1</f>
        <v>Patent 10</v>
      </c>
      <c r="M28" s="35" t="str">
        <f>'C. Market conditions'!M1</f>
        <v>Patent 11</v>
      </c>
      <c r="N28" s="35" t="str">
        <f>'C. Market conditions'!N1</f>
        <v>Patent 12</v>
      </c>
      <c r="O28" s="35" t="str">
        <f>'C. Market conditions'!O1</f>
        <v>Patent 13</v>
      </c>
      <c r="P28" s="35" t="str">
        <f>'C. Market conditions'!P1</f>
        <v>Patent 14</v>
      </c>
      <c r="Q28" s="35" t="str">
        <f>'C. Market conditions'!Q1</f>
        <v>Patent 15</v>
      </c>
      <c r="R28" s="35" t="str">
        <f>'C. Market conditions'!R1</f>
        <v>Patent 16</v>
      </c>
      <c r="S28" s="35" t="str">
        <f>'C. Market conditions'!S1</f>
        <v>Patent 17</v>
      </c>
      <c r="T28" s="35" t="str">
        <f>'C. Market conditions'!T1</f>
        <v>Patent 18</v>
      </c>
      <c r="U28" s="35" t="str">
        <f>'C. Market conditions'!U1</f>
        <v>Patent 19</v>
      </c>
      <c r="V28" s="35" t="str">
        <f>'C. Market conditions'!V1</f>
        <v>Patent 20</v>
      </c>
      <c r="W28" s="35" t="str">
        <f>'C. Market conditions'!W1</f>
        <v>Patent 21</v>
      </c>
      <c r="X28" s="35" t="str">
        <f>'C. Market conditions'!X1</f>
        <v>Patent 22</v>
      </c>
      <c r="Y28" s="35" t="str">
        <f>'C. Market conditions'!Y1</f>
        <v>Patent 23</v>
      </c>
      <c r="Z28" s="35" t="str">
        <f>'C. Market conditions'!Z1</f>
        <v>Patent 24</v>
      </c>
      <c r="AA28" s="35" t="str">
        <f>'C. Market conditions'!AA1</f>
        <v>Patent 25</v>
      </c>
    </row>
    <row r="29" spans="1:27" ht="14.25" customHeight="1">
      <c r="A29" s="35" t="str">
        <f>'C. Market conditions'!$A2</f>
        <v>C1: What are the marketing options?</v>
      </c>
      <c r="B29" s="35" t="str">
        <f>LEFT(A29,4)&amp;'Adapted questions and answers'!H19</f>
        <v>C1: Marketing options</v>
      </c>
      <c r="C29" s="188">
        <f>IF('C. Market conditions'!C2='Adapted questions and answers'!$J19,1,IF('C. Market conditions'!C2='Adapted questions and answers'!$K19,2,IF('C. Market conditions'!C2='Adapted questions and answers'!$L19,3,IF('C. Market conditions'!C2='Adapted questions and answers'!$M19,4,IF('C. Market conditions'!C2='Adapted questions and answers'!$N19,5,"")))))</f>
        <v>5</v>
      </c>
      <c r="D29" s="188">
        <f>IF('C. Market conditions'!D2='Adapted questions and answers'!$J19,1,IF('C. Market conditions'!D2='Adapted questions and answers'!$K19,2,IF('C. Market conditions'!D2='Adapted questions and answers'!$L19,3,IF('C. Market conditions'!D2='Adapted questions and answers'!$M19,4,IF('C. Market conditions'!D2='Adapted questions and answers'!$N19,5,"")))))</f>
        <v>1</v>
      </c>
      <c r="E29" s="188" t="str">
        <f>IF('C. Market conditions'!E2='Adapted questions and answers'!$J19,1,IF('C. Market conditions'!E2='Adapted questions and answers'!$K19,2,IF('C. Market conditions'!E2='Adapted questions and answers'!$L19,3,IF('C. Market conditions'!E2='Adapted questions and answers'!$M19,4,IF('C. Market conditions'!E2='Adapted questions and answers'!$N19,5,"")))))</f>
        <v/>
      </c>
      <c r="F29" s="188" t="str">
        <f>IF('C. Market conditions'!F2='Adapted questions and answers'!$J19,1,IF('C. Market conditions'!F2='Adapted questions and answers'!$K19,2,IF('C. Market conditions'!F2='Adapted questions and answers'!$L19,3,IF('C. Market conditions'!F2='Adapted questions and answers'!$M19,4,IF('C. Market conditions'!F2='Adapted questions and answers'!$N19,5,"")))))</f>
        <v/>
      </c>
      <c r="G29" s="188" t="str">
        <f>IF('C. Market conditions'!G2='Adapted questions and answers'!$J19,1,IF('C. Market conditions'!G2='Adapted questions and answers'!$K19,2,IF('C. Market conditions'!G2='Adapted questions and answers'!$L19,3,IF('C. Market conditions'!G2='Adapted questions and answers'!$M19,4,IF('C. Market conditions'!G2='Adapted questions and answers'!$N19,5,"")))))</f>
        <v/>
      </c>
      <c r="H29" s="188" t="str">
        <f>IF('C. Market conditions'!H2='Adapted questions and answers'!$J19,1,IF('C. Market conditions'!H2='Adapted questions and answers'!$K19,2,IF('C. Market conditions'!H2='Adapted questions and answers'!$L19,3,IF('C. Market conditions'!H2='Adapted questions and answers'!$M19,4,IF('C. Market conditions'!H2='Adapted questions and answers'!$N19,5,"")))))</f>
        <v/>
      </c>
      <c r="I29" s="188" t="str">
        <f>IF('C. Market conditions'!I2='Adapted questions and answers'!$J19,1,IF('C. Market conditions'!I2='Adapted questions and answers'!$K19,2,IF('C. Market conditions'!I2='Adapted questions and answers'!$L19,3,IF('C. Market conditions'!I2='Adapted questions and answers'!$M19,4,IF('C. Market conditions'!I2='Adapted questions and answers'!$N19,5,"")))))</f>
        <v/>
      </c>
      <c r="J29" s="188" t="str">
        <f>IF('C. Market conditions'!J2='Adapted questions and answers'!$J19,1,IF('C. Market conditions'!J2='Adapted questions and answers'!$K19,2,IF('C. Market conditions'!J2='Adapted questions and answers'!$L19,3,IF('C. Market conditions'!J2='Adapted questions and answers'!$M19,4,IF('C. Market conditions'!J2='Adapted questions and answers'!$N19,5,"")))))</f>
        <v/>
      </c>
      <c r="K29" s="188" t="str">
        <f>IF('C. Market conditions'!K2='Adapted questions and answers'!$J19,1,IF('C. Market conditions'!K2='Adapted questions and answers'!$K19,2,IF('C. Market conditions'!K2='Adapted questions and answers'!$L19,3,IF('C. Market conditions'!K2='Adapted questions and answers'!$M19,4,IF('C. Market conditions'!K2='Adapted questions and answers'!$N19,5,"")))))</f>
        <v/>
      </c>
      <c r="L29" s="188" t="str">
        <f>IF('C. Market conditions'!L2='Adapted questions and answers'!$J19,1,IF('C. Market conditions'!L2='Adapted questions and answers'!$K19,2,IF('C. Market conditions'!L2='Adapted questions and answers'!$L19,3,IF('C. Market conditions'!L2='Adapted questions and answers'!$M19,4,IF('C. Market conditions'!L2='Adapted questions and answers'!$N19,5,"")))))</f>
        <v/>
      </c>
      <c r="M29" s="188" t="str">
        <f>IF('C. Market conditions'!M2='Adapted questions and answers'!$J19,1,IF('C. Market conditions'!M2='Adapted questions and answers'!$K19,2,IF('C. Market conditions'!M2='Adapted questions and answers'!$L19,3,IF('C. Market conditions'!M2='Adapted questions and answers'!$M19,4,IF('C. Market conditions'!M2='Adapted questions and answers'!$N19,5,"")))))</f>
        <v/>
      </c>
      <c r="N29" s="188" t="str">
        <f>IF('C. Market conditions'!N2='Adapted questions and answers'!$J19,1,IF('C. Market conditions'!N2='Adapted questions and answers'!$K19,2,IF('C. Market conditions'!N2='Adapted questions and answers'!$L19,3,IF('C. Market conditions'!N2='Adapted questions and answers'!$M19,4,IF('C. Market conditions'!N2='Adapted questions and answers'!$N19,5,"")))))</f>
        <v/>
      </c>
      <c r="O29" s="188" t="str">
        <f>IF('C. Market conditions'!O2='Adapted questions and answers'!$J19,1,IF('C. Market conditions'!O2='Adapted questions and answers'!$K19,2,IF('C. Market conditions'!O2='Adapted questions and answers'!$L19,3,IF('C. Market conditions'!O2='Adapted questions and answers'!$M19,4,IF('C. Market conditions'!O2='Adapted questions and answers'!$N19,5,"")))))</f>
        <v/>
      </c>
      <c r="P29" s="188" t="str">
        <f>IF('C. Market conditions'!P2='Adapted questions and answers'!$J19,1,IF('C. Market conditions'!P2='Adapted questions and answers'!$K19,2,IF('C. Market conditions'!P2='Adapted questions and answers'!$L19,3,IF('C. Market conditions'!P2='Adapted questions and answers'!$M19,4,IF('C. Market conditions'!P2='Adapted questions and answers'!$N19,5,"")))))</f>
        <v/>
      </c>
      <c r="Q29" s="188" t="str">
        <f>IF('C. Market conditions'!Q2='Adapted questions and answers'!$J19,1,IF('C. Market conditions'!Q2='Adapted questions and answers'!$K19,2,IF('C. Market conditions'!Q2='Adapted questions and answers'!$L19,3,IF('C. Market conditions'!Q2='Adapted questions and answers'!$M19,4,IF('C. Market conditions'!Q2='Adapted questions and answers'!$N19,5,"")))))</f>
        <v/>
      </c>
      <c r="R29" s="188" t="str">
        <f>IF('C. Market conditions'!R2='Adapted questions and answers'!$J19,1,IF('C. Market conditions'!R2='Adapted questions and answers'!$K19,2,IF('C. Market conditions'!R2='Adapted questions and answers'!$L19,3,IF('C. Market conditions'!R2='Adapted questions and answers'!$M19,4,IF('C. Market conditions'!R2='Adapted questions and answers'!$N19,5,"")))))</f>
        <v/>
      </c>
      <c r="S29" s="188" t="str">
        <f>IF('C. Market conditions'!S2='Adapted questions and answers'!$J19,1,IF('C. Market conditions'!S2='Adapted questions and answers'!$K19,2,IF('C. Market conditions'!S2='Adapted questions and answers'!$L19,3,IF('C. Market conditions'!S2='Adapted questions and answers'!$M19,4,IF('C. Market conditions'!S2='Adapted questions and answers'!$N19,5,"")))))</f>
        <v/>
      </c>
      <c r="T29" s="188" t="str">
        <f>IF('C. Market conditions'!T2='Adapted questions and answers'!$J19,1,IF('C. Market conditions'!T2='Adapted questions and answers'!$K19,2,IF('C. Market conditions'!T2='Adapted questions and answers'!$L19,3,IF('C. Market conditions'!T2='Adapted questions and answers'!$M19,4,IF('C. Market conditions'!T2='Adapted questions and answers'!$N19,5,"")))))</f>
        <v/>
      </c>
      <c r="U29" s="188" t="str">
        <f>IF('C. Market conditions'!U2='Adapted questions and answers'!$J19,1,IF('C. Market conditions'!U2='Adapted questions and answers'!$K19,2,IF('C. Market conditions'!U2='Adapted questions and answers'!$L19,3,IF('C. Market conditions'!U2='Adapted questions and answers'!$M19,4,IF('C. Market conditions'!U2='Adapted questions and answers'!$N19,5,"")))))</f>
        <v/>
      </c>
      <c r="V29" s="188" t="str">
        <f>IF('C. Market conditions'!V2='Adapted questions and answers'!$J19,1,IF('C. Market conditions'!V2='Adapted questions and answers'!$K19,2,IF('C. Market conditions'!V2='Adapted questions and answers'!$L19,3,IF('C. Market conditions'!V2='Adapted questions and answers'!$M19,4,IF('C. Market conditions'!V2='Adapted questions and answers'!$N19,5,"")))))</f>
        <v/>
      </c>
      <c r="W29" s="188" t="str">
        <f>IF('C. Market conditions'!W2='Adapted questions and answers'!$J19,1,IF('C. Market conditions'!W2='Adapted questions and answers'!$K19,2,IF('C. Market conditions'!W2='Adapted questions and answers'!$L19,3,IF('C. Market conditions'!W2='Adapted questions and answers'!$M19,4,IF('C. Market conditions'!W2='Adapted questions and answers'!$N19,5,"")))))</f>
        <v/>
      </c>
      <c r="X29" s="188" t="str">
        <f>IF('C. Market conditions'!X2='Adapted questions and answers'!$J19,1,IF('C. Market conditions'!X2='Adapted questions and answers'!$K19,2,IF('C. Market conditions'!X2='Adapted questions and answers'!$L19,3,IF('C. Market conditions'!X2='Adapted questions and answers'!$M19,4,IF('C. Market conditions'!X2='Adapted questions and answers'!$N19,5,"")))))</f>
        <v/>
      </c>
      <c r="Y29" s="188" t="str">
        <f>IF('C. Market conditions'!Y2='Adapted questions and answers'!$J19,1,IF('C. Market conditions'!Y2='Adapted questions and answers'!$K19,2,IF('C. Market conditions'!Y2='Adapted questions and answers'!$L19,3,IF('C. Market conditions'!Y2='Adapted questions and answers'!$M19,4,IF('C. Market conditions'!Y2='Adapted questions and answers'!$N19,5,"")))))</f>
        <v/>
      </c>
      <c r="Z29" s="188" t="str">
        <f>IF('C. Market conditions'!Z2='Adapted questions and answers'!$J19,1,IF('C. Market conditions'!Z2='Adapted questions and answers'!$K19,2,IF('C. Market conditions'!Z2='Adapted questions and answers'!$L19,3,IF('C. Market conditions'!Z2='Adapted questions and answers'!$M19,4,IF('C. Market conditions'!Z2='Adapted questions and answers'!$N19,5,"")))))</f>
        <v/>
      </c>
      <c r="AA29" s="188" t="str">
        <f>IF('C. Market conditions'!AA2='Adapted questions and answers'!$J19,1,IF('C. Market conditions'!AA2='Adapted questions and answers'!$K19,2,IF('C. Market conditions'!AA2='Adapted questions and answers'!$L19,3,IF('C. Market conditions'!AA2='Adapted questions and answers'!$M19,4,IF('C. Market conditions'!AA2='Adapted questions and answers'!$N19,5,"")))))</f>
        <v/>
      </c>
    </row>
    <row r="30" spans="1:27" ht="14.25" customHeight="1">
      <c r="A30" s="40" t="str">
        <f>'C. Market conditions'!$A3</f>
        <v>C2: What is the market growth in the business area where the patented technology is utilised?</v>
      </c>
      <c r="B30" s="40" t="str">
        <f>LEFT(A30,4)&amp;'Adapted questions and answers'!H20</f>
        <v>C2: Market growth rate</v>
      </c>
      <c r="C30" s="188">
        <f>IF(ISBLANK('C. Market conditions'!C3),"",IF(('C. Market conditions'!C3)&gt;=0.5*('Adapted questions and answers'!$AD20+'Adapted questions and answers'!$AC20),5,IF(('C. Market conditions'!C3)&gt;=0.5*('Adapted questions and answers'!$AC20+'Adapted questions and answers'!$AB20),4,IF(('C. Market conditions'!C3)&gt;=0.5*('Adapted questions and answers'!$AB20+'Adapted questions and answers'!$AA20),3,IF(('C. Market conditions'!C3)&gt;=0.5*('Adapted questions and answers'!$AA20+'Adapted questions and answers'!$Z20),2,1)))))</f>
        <v>5</v>
      </c>
      <c r="D30" s="188">
        <f>IF(ISBLANK('C. Market conditions'!D3),"",IF(('C. Market conditions'!D3)&gt;=0.5*('Adapted questions and answers'!$AD20+'Adapted questions and answers'!$AC20),5,IF(('C. Market conditions'!D3)&gt;=0.5*('Adapted questions and answers'!$AC20+'Adapted questions and answers'!$AB20),4,IF(('C. Market conditions'!D3)&gt;=0.5*('Adapted questions and answers'!$AB20+'Adapted questions and answers'!$AA20),3,IF(('C. Market conditions'!D3)&gt;=0.5*('Adapted questions and answers'!$AA20+'Adapted questions and answers'!$Z20),2,1)))))</f>
        <v>2</v>
      </c>
      <c r="E30" s="188" t="str">
        <f>IF(ISBLANK('C. Market conditions'!E3),"",IF(('C. Market conditions'!E3)&gt;=0.5*('Adapted questions and answers'!$AD20+'Adapted questions and answers'!$AC20),5,IF(('C. Market conditions'!E3)&gt;=0.5*('Adapted questions and answers'!$AC20+'Adapted questions and answers'!$AB20),4,IF(('C. Market conditions'!E3)&gt;=0.5*('Adapted questions and answers'!$AB20+'Adapted questions and answers'!$AA20),3,IF(('C. Market conditions'!E3)&gt;=0.5*('Adapted questions and answers'!$AA20+'Adapted questions and answers'!$Z20),2,1)))))</f>
        <v/>
      </c>
      <c r="F30" s="188" t="str">
        <f>IF(ISBLANK('C. Market conditions'!F3),"",IF(('C. Market conditions'!F3)&gt;=0.5*('Adapted questions and answers'!$AD20+'Adapted questions and answers'!$AC20),5,IF(('C. Market conditions'!F3)&gt;=0.5*('Adapted questions and answers'!$AC20+'Adapted questions and answers'!$AB20),4,IF(('C. Market conditions'!F3)&gt;=0.5*('Adapted questions and answers'!$AB20+'Adapted questions and answers'!$AA20),3,IF(('C. Market conditions'!F3)&gt;=0.5*('Adapted questions and answers'!$AA20+'Adapted questions and answers'!$Z20),2,1)))))</f>
        <v/>
      </c>
      <c r="G30" s="188" t="str">
        <f>IF(ISBLANK('C. Market conditions'!G3),"",IF(('C. Market conditions'!G3)&gt;=0.5*('Adapted questions and answers'!$AD20+'Adapted questions and answers'!$AC20),5,IF(('C. Market conditions'!G3)&gt;=0.5*('Adapted questions and answers'!$AC20+'Adapted questions and answers'!$AB20),4,IF(('C. Market conditions'!G3)&gt;=0.5*('Adapted questions and answers'!$AB20+'Adapted questions and answers'!$AA20),3,IF(('C. Market conditions'!G3)&gt;=0.5*('Adapted questions and answers'!$AA20+'Adapted questions and answers'!$Z20),2,1)))))</f>
        <v/>
      </c>
      <c r="H30" s="188" t="str">
        <f>IF(ISBLANK('C. Market conditions'!H3),"",IF(('C. Market conditions'!H3)&gt;=0.5*('Adapted questions and answers'!$AD20+'Adapted questions and answers'!$AC20),5,IF(('C. Market conditions'!H3)&gt;=0.5*('Adapted questions and answers'!$AC20+'Adapted questions and answers'!$AB20),4,IF(('C. Market conditions'!H3)&gt;=0.5*('Adapted questions and answers'!$AB20+'Adapted questions and answers'!$AA20),3,IF(('C. Market conditions'!H3)&gt;=0.5*('Adapted questions and answers'!$AA20+'Adapted questions and answers'!$Z20),2,1)))))</f>
        <v/>
      </c>
      <c r="I30" s="188" t="str">
        <f>IF(ISBLANK('C. Market conditions'!I3),"",IF(('C. Market conditions'!I3)&gt;=0.5*('Adapted questions and answers'!$AD20+'Adapted questions and answers'!$AC20),5,IF(('C. Market conditions'!I3)&gt;=0.5*('Adapted questions and answers'!$AC20+'Adapted questions and answers'!$AB20),4,IF(('C. Market conditions'!I3)&gt;=0.5*('Adapted questions and answers'!$AB20+'Adapted questions and answers'!$AA20),3,IF(('C. Market conditions'!I3)&gt;=0.5*('Adapted questions and answers'!$AA20+'Adapted questions and answers'!$Z20),2,1)))))</f>
        <v/>
      </c>
      <c r="J30" s="188" t="str">
        <f>IF(ISBLANK('C. Market conditions'!J3),"",IF(('C. Market conditions'!J3)&gt;=0.5*('Adapted questions and answers'!$AD20+'Adapted questions and answers'!$AC20),5,IF(('C. Market conditions'!J3)&gt;=0.5*('Adapted questions and answers'!$AC20+'Adapted questions and answers'!$AB20),4,IF(('C. Market conditions'!J3)&gt;=0.5*('Adapted questions and answers'!$AB20+'Adapted questions and answers'!$AA20),3,IF(('C. Market conditions'!J3)&gt;=0.5*('Adapted questions and answers'!$AA20+'Adapted questions and answers'!$Z20),2,1)))))</f>
        <v/>
      </c>
      <c r="K30" s="188" t="str">
        <f>IF(ISBLANK('C. Market conditions'!K3),"",IF(('C. Market conditions'!K3)&gt;=0.5*('Adapted questions and answers'!$AD20+'Adapted questions and answers'!$AC20),5,IF(('C. Market conditions'!K3)&gt;=0.5*('Adapted questions and answers'!$AC20+'Adapted questions and answers'!$AB20),4,IF(('C. Market conditions'!K3)&gt;=0.5*('Adapted questions and answers'!$AB20+'Adapted questions and answers'!$AA20),3,IF(('C. Market conditions'!K3)&gt;=0.5*('Adapted questions and answers'!$AA20+'Adapted questions and answers'!$Z20),2,1)))))</f>
        <v/>
      </c>
      <c r="L30" s="188" t="str">
        <f>IF(ISBLANK('C. Market conditions'!L3),"",IF(('C. Market conditions'!L3)&gt;=0.5*('Adapted questions and answers'!$AD20+'Adapted questions and answers'!$AC20),5,IF(('C. Market conditions'!L3)&gt;=0.5*('Adapted questions and answers'!$AC20+'Adapted questions and answers'!$AB20),4,IF(('C. Market conditions'!L3)&gt;=0.5*('Adapted questions and answers'!$AB20+'Adapted questions and answers'!$AA20),3,IF(('C. Market conditions'!L3)&gt;=0.5*('Adapted questions and answers'!$AA20+'Adapted questions and answers'!$Z20),2,1)))))</f>
        <v/>
      </c>
      <c r="M30" s="188" t="str">
        <f>IF(ISBLANK('C. Market conditions'!M3),"",IF(('C. Market conditions'!M3)&gt;=0.5*('Adapted questions and answers'!$AD20+'Adapted questions and answers'!$AC20),5,IF(('C. Market conditions'!M3)&gt;=0.5*('Adapted questions and answers'!$AC20+'Adapted questions and answers'!$AB20),4,IF(('C. Market conditions'!M3)&gt;=0.5*('Adapted questions and answers'!$AB20+'Adapted questions and answers'!$AA20),3,IF(('C. Market conditions'!M3)&gt;=0.5*('Adapted questions and answers'!$AA20+'Adapted questions and answers'!$Z20),2,1)))))</f>
        <v/>
      </c>
      <c r="N30" s="188" t="str">
        <f>IF(ISBLANK('C. Market conditions'!N3),"",IF(('C. Market conditions'!N3)&gt;=0.5*('Adapted questions and answers'!$AD20+'Adapted questions and answers'!$AC20),5,IF(('C. Market conditions'!N3)&gt;=0.5*('Adapted questions and answers'!$AC20+'Adapted questions and answers'!$AB20),4,IF(('C. Market conditions'!N3)&gt;=0.5*('Adapted questions and answers'!$AB20+'Adapted questions and answers'!$AA20),3,IF(('C. Market conditions'!N3)&gt;=0.5*('Adapted questions and answers'!$AA20+'Adapted questions and answers'!$Z20),2,1)))))</f>
        <v/>
      </c>
      <c r="O30" s="188" t="str">
        <f>IF(ISBLANK('C. Market conditions'!O3),"",IF(('C. Market conditions'!O3)&gt;=0.5*('Adapted questions and answers'!$AD20+'Adapted questions and answers'!$AC20),5,IF(('C. Market conditions'!O3)&gt;=0.5*('Adapted questions and answers'!$AC20+'Adapted questions and answers'!$AB20),4,IF(('C. Market conditions'!O3)&gt;=0.5*('Adapted questions and answers'!$AB20+'Adapted questions and answers'!$AA20),3,IF(('C. Market conditions'!O3)&gt;=0.5*('Adapted questions and answers'!$AA20+'Adapted questions and answers'!$Z20),2,1)))))</f>
        <v/>
      </c>
      <c r="P30" s="188" t="str">
        <f>IF(ISBLANK('C. Market conditions'!P3),"",IF(('C. Market conditions'!P3)&gt;=0.5*('Adapted questions and answers'!$AD20+'Adapted questions and answers'!$AC20),5,IF(('C. Market conditions'!P3)&gt;=0.5*('Adapted questions and answers'!$AC20+'Adapted questions and answers'!$AB20),4,IF(('C. Market conditions'!P3)&gt;=0.5*('Adapted questions and answers'!$AB20+'Adapted questions and answers'!$AA20),3,IF(('C. Market conditions'!P3)&gt;=0.5*('Adapted questions and answers'!$AA20+'Adapted questions and answers'!$Z20),2,1)))))</f>
        <v/>
      </c>
      <c r="Q30" s="188" t="str">
        <f>IF(ISBLANK('C. Market conditions'!Q3),"",IF(('C. Market conditions'!Q3)&gt;=0.5*('Adapted questions and answers'!$AD20+'Adapted questions and answers'!$AC20),5,IF(('C. Market conditions'!Q3)&gt;=0.5*('Adapted questions and answers'!$AC20+'Adapted questions and answers'!$AB20),4,IF(('C. Market conditions'!Q3)&gt;=0.5*('Adapted questions and answers'!$AB20+'Adapted questions and answers'!$AA20),3,IF(('C. Market conditions'!Q3)&gt;=0.5*('Adapted questions and answers'!$AA20+'Adapted questions and answers'!$Z20),2,1)))))</f>
        <v/>
      </c>
      <c r="R30" s="188" t="str">
        <f>IF(ISBLANK('C. Market conditions'!R3),"",IF(('C. Market conditions'!R3)&gt;=0.5*('Adapted questions and answers'!$AD20+'Adapted questions and answers'!$AC20),5,IF(('C. Market conditions'!R3)&gt;=0.5*('Adapted questions and answers'!$AC20+'Adapted questions and answers'!$AB20),4,IF(('C. Market conditions'!R3)&gt;=0.5*('Adapted questions and answers'!$AB20+'Adapted questions and answers'!$AA20),3,IF(('C. Market conditions'!R3)&gt;=0.5*('Adapted questions and answers'!$AA20+'Adapted questions and answers'!$Z20),2,1)))))</f>
        <v/>
      </c>
      <c r="S30" s="188" t="str">
        <f>IF(ISBLANK('C. Market conditions'!S3),"",IF(('C. Market conditions'!S3)&gt;=0.5*('Adapted questions and answers'!$AD20+'Adapted questions and answers'!$AC20),5,IF(('C. Market conditions'!S3)&gt;=0.5*('Adapted questions and answers'!$AC20+'Adapted questions and answers'!$AB20),4,IF(('C. Market conditions'!S3)&gt;=0.5*('Adapted questions and answers'!$AB20+'Adapted questions and answers'!$AA20),3,IF(('C. Market conditions'!S3)&gt;=0.5*('Adapted questions and answers'!$AA20+'Adapted questions and answers'!$Z20),2,1)))))</f>
        <v/>
      </c>
      <c r="T30" s="188" t="str">
        <f>IF(ISBLANK('C. Market conditions'!T3),"",IF(('C. Market conditions'!T3)&gt;=0.5*('Adapted questions and answers'!$AD20+'Adapted questions and answers'!$AC20),5,IF(('C. Market conditions'!T3)&gt;=0.5*('Adapted questions and answers'!$AC20+'Adapted questions and answers'!$AB20),4,IF(('C. Market conditions'!T3)&gt;=0.5*('Adapted questions and answers'!$AB20+'Adapted questions and answers'!$AA20),3,IF(('C. Market conditions'!T3)&gt;=0.5*('Adapted questions and answers'!$AA20+'Adapted questions and answers'!$Z20),2,1)))))</f>
        <v/>
      </c>
      <c r="U30" s="188" t="str">
        <f>IF(ISBLANK('C. Market conditions'!U3),"",IF(('C. Market conditions'!U3)&gt;=0.5*('Adapted questions and answers'!$AD20+'Adapted questions and answers'!$AC20),5,IF(('C. Market conditions'!U3)&gt;=0.5*('Adapted questions and answers'!$AC20+'Adapted questions and answers'!$AB20),4,IF(('C. Market conditions'!U3)&gt;=0.5*('Adapted questions and answers'!$AB20+'Adapted questions and answers'!$AA20),3,IF(('C. Market conditions'!U3)&gt;=0.5*('Adapted questions and answers'!$AA20+'Adapted questions and answers'!$Z20),2,1)))))</f>
        <v/>
      </c>
      <c r="V30" s="188" t="str">
        <f>IF(ISBLANK('C. Market conditions'!V3),"",IF(('C. Market conditions'!V3)&gt;=0.5*('Adapted questions and answers'!$AD20+'Adapted questions and answers'!$AC20),5,IF(('C. Market conditions'!V3)&gt;=0.5*('Adapted questions and answers'!$AC20+'Adapted questions and answers'!$AB20),4,IF(('C. Market conditions'!V3)&gt;=0.5*('Adapted questions and answers'!$AB20+'Adapted questions and answers'!$AA20),3,IF(('C. Market conditions'!V3)&gt;=0.5*('Adapted questions and answers'!$AA20+'Adapted questions and answers'!$Z20),2,1)))))</f>
        <v/>
      </c>
      <c r="W30" s="188" t="str">
        <f>IF(ISBLANK('C. Market conditions'!W3),"",IF(('C. Market conditions'!W3)&gt;=0.5*('Adapted questions and answers'!$AD20+'Adapted questions and answers'!$AC20),5,IF(('C. Market conditions'!W3)&gt;=0.5*('Adapted questions and answers'!$AC20+'Adapted questions and answers'!$AB20),4,IF(('C. Market conditions'!W3)&gt;=0.5*('Adapted questions and answers'!$AB20+'Adapted questions and answers'!$AA20),3,IF(('C. Market conditions'!W3)&gt;=0.5*('Adapted questions and answers'!$AA20+'Adapted questions and answers'!$Z20),2,1)))))</f>
        <v/>
      </c>
      <c r="X30" s="188" t="str">
        <f>IF(ISBLANK('C. Market conditions'!X3),"",IF(('C. Market conditions'!X3)&gt;=0.5*('Adapted questions and answers'!$AD20+'Adapted questions and answers'!$AC20),5,IF(('C. Market conditions'!X3)&gt;=0.5*('Adapted questions and answers'!$AC20+'Adapted questions and answers'!$AB20),4,IF(('C. Market conditions'!X3)&gt;=0.5*('Adapted questions and answers'!$AB20+'Adapted questions and answers'!$AA20),3,IF(('C. Market conditions'!X3)&gt;=0.5*('Adapted questions and answers'!$AA20+'Adapted questions and answers'!$Z20),2,1)))))</f>
        <v/>
      </c>
      <c r="Y30" s="188" t="str">
        <f>IF(ISBLANK('C. Market conditions'!Y3),"",IF(('C. Market conditions'!Y3)&gt;=0.5*('Adapted questions and answers'!$AD20+'Adapted questions and answers'!$AC20),5,IF(('C. Market conditions'!Y3)&gt;=0.5*('Adapted questions and answers'!$AC20+'Adapted questions and answers'!$AB20),4,IF(('C. Market conditions'!Y3)&gt;=0.5*('Adapted questions and answers'!$AB20+'Adapted questions and answers'!$AA20),3,IF(('C. Market conditions'!Y3)&gt;=0.5*('Adapted questions and answers'!$AA20+'Adapted questions and answers'!$Z20),2,1)))))</f>
        <v/>
      </c>
      <c r="Z30" s="188" t="str">
        <f>IF(ISBLANK('C. Market conditions'!Z3),"",IF(('C. Market conditions'!Z3)&gt;=0.5*('Adapted questions and answers'!$AD20+'Adapted questions and answers'!$AC20),5,IF(('C. Market conditions'!Z3)&gt;=0.5*('Adapted questions and answers'!$AC20+'Adapted questions and answers'!$AB20),4,IF(('C. Market conditions'!Z3)&gt;=0.5*('Adapted questions and answers'!$AB20+'Adapted questions and answers'!$AA20),3,IF(('C. Market conditions'!Z3)&gt;=0.5*('Adapted questions and answers'!$AA20+'Adapted questions and answers'!$Z20),2,1)))))</f>
        <v/>
      </c>
      <c r="AA30" s="188" t="str">
        <f>IF(ISBLANK('C. Market conditions'!AA3),"",IF(('C. Market conditions'!AA3)&gt;=0.5*('Adapted questions and answers'!$AD20+'Adapted questions and answers'!$AC20),5,IF(('C. Market conditions'!AA3)&gt;=0.5*('Adapted questions and answers'!$AC20+'Adapted questions and answers'!$AB20),4,IF(('C. Market conditions'!AA3)&gt;=0.5*('Adapted questions and answers'!$AB20+'Adapted questions and answers'!$AA20),3,IF(('C. Market conditions'!AA3)&gt;=0.5*('Adapted questions and answers'!$AA20+'Adapted questions and answers'!$Z20),2,1)))))</f>
        <v/>
      </c>
    </row>
    <row r="31" spans="1:27" ht="14.25" customHeight="1">
      <c r="A31" s="35" t="str">
        <f>'C. Market conditions'!$A4</f>
        <v>C3: What is the life expectancy of the patented technology in the market?</v>
      </c>
      <c r="B31" s="35" t="str">
        <f>LEFT(A31,4)&amp;'Adapted questions and answers'!H21</f>
        <v>C3: Life expectancy</v>
      </c>
      <c r="C31" s="188">
        <f>IF(ISBLANK('C. Market conditions'!C4),"",IF(('C. Market conditions'!C4)&gt;=0.5*('Adapted questions and answers'!$AD21+'Adapted questions and answers'!$AC21),5,IF(('C. Market conditions'!C4)&gt;=0.5*('Adapted questions and answers'!$AC21+'Adapted questions and answers'!$AB21),4,IF(('C. Market conditions'!C4)&gt;=0.5*('Adapted questions and answers'!$AB21+'Adapted questions and answers'!$AA21),3,IF(('C. Market conditions'!C4)&gt;=0.5*('Adapted questions and answers'!$AA21+'Adapted questions and answers'!$Z21),2,1)))))</f>
        <v>4</v>
      </c>
      <c r="D31" s="188">
        <f>IF(ISBLANK('C. Market conditions'!D4),"",IF(('C. Market conditions'!D4)&gt;=0.5*('Adapted questions and answers'!$AD21+'Adapted questions and answers'!$AC21),5,IF(('C. Market conditions'!D4)&gt;=0.5*('Adapted questions and answers'!$AC21+'Adapted questions and answers'!$AB21),4,IF(('C. Market conditions'!D4)&gt;=0.5*('Adapted questions and answers'!$AB21+'Adapted questions and answers'!$AA21),3,IF(('C. Market conditions'!D4)&gt;=0.5*('Adapted questions and answers'!$AA21+'Adapted questions and answers'!$Z21),2,1)))))</f>
        <v>3</v>
      </c>
      <c r="E31" s="188" t="str">
        <f>IF(ISBLANK('C. Market conditions'!E4),"",IF(('C. Market conditions'!E4)&gt;=0.5*('Adapted questions and answers'!$AD21+'Adapted questions and answers'!$AC21),5,IF(('C. Market conditions'!E4)&gt;=0.5*('Adapted questions and answers'!$AC21+'Adapted questions and answers'!$AB21),4,IF(('C. Market conditions'!E4)&gt;=0.5*('Adapted questions and answers'!$AB21+'Adapted questions and answers'!$AA21),3,IF(('C. Market conditions'!E4)&gt;=0.5*('Adapted questions and answers'!$AA21+'Adapted questions and answers'!$Z21),2,1)))))</f>
        <v/>
      </c>
      <c r="F31" s="188" t="str">
        <f>IF(ISBLANK('C. Market conditions'!F4),"",IF(('C. Market conditions'!F4)&gt;=0.5*('Adapted questions and answers'!$AD21+'Adapted questions and answers'!$AC21),5,IF(('C. Market conditions'!F4)&gt;=0.5*('Adapted questions and answers'!$AC21+'Adapted questions and answers'!$AB21),4,IF(('C. Market conditions'!F4)&gt;=0.5*('Adapted questions and answers'!$AB21+'Adapted questions and answers'!$AA21),3,IF(('C. Market conditions'!F4)&gt;=0.5*('Adapted questions and answers'!$AA21+'Adapted questions and answers'!$Z21),2,1)))))</f>
        <v/>
      </c>
      <c r="G31" s="188" t="str">
        <f>IF(ISBLANK('C. Market conditions'!G4),"",IF(('C. Market conditions'!G4)&gt;=0.5*('Adapted questions and answers'!$AD21+'Adapted questions and answers'!$AC21),5,IF(('C. Market conditions'!G4)&gt;=0.5*('Adapted questions and answers'!$AC21+'Adapted questions and answers'!$AB21),4,IF(('C. Market conditions'!G4)&gt;=0.5*('Adapted questions and answers'!$AB21+'Adapted questions and answers'!$AA21),3,IF(('C. Market conditions'!G4)&gt;=0.5*('Adapted questions and answers'!$AA21+'Adapted questions and answers'!$Z21),2,1)))))</f>
        <v/>
      </c>
      <c r="H31" s="188" t="str">
        <f>IF(ISBLANK('C. Market conditions'!H4),"",IF(('C. Market conditions'!H4)&gt;=0.5*('Adapted questions and answers'!$AD21+'Adapted questions and answers'!$AC21),5,IF(('C. Market conditions'!H4)&gt;=0.5*('Adapted questions and answers'!$AC21+'Adapted questions and answers'!$AB21),4,IF(('C. Market conditions'!H4)&gt;=0.5*('Adapted questions and answers'!$AB21+'Adapted questions and answers'!$AA21),3,IF(('C. Market conditions'!H4)&gt;=0.5*('Adapted questions and answers'!$AA21+'Adapted questions and answers'!$Z21),2,1)))))</f>
        <v/>
      </c>
      <c r="I31" s="188" t="str">
        <f>IF(ISBLANK('C. Market conditions'!I4),"",IF(('C. Market conditions'!I4)&gt;=0.5*('Adapted questions and answers'!$AD21+'Adapted questions and answers'!$AC21),5,IF(('C. Market conditions'!I4)&gt;=0.5*('Adapted questions and answers'!$AC21+'Adapted questions and answers'!$AB21),4,IF(('C. Market conditions'!I4)&gt;=0.5*('Adapted questions and answers'!$AB21+'Adapted questions and answers'!$AA21),3,IF(('C. Market conditions'!I4)&gt;=0.5*('Adapted questions and answers'!$AA21+'Adapted questions and answers'!$Z21),2,1)))))</f>
        <v/>
      </c>
      <c r="J31" s="188" t="str">
        <f>IF(ISBLANK('C. Market conditions'!J4),"",IF(('C. Market conditions'!J4)&gt;=0.5*('Adapted questions and answers'!$AD21+'Adapted questions and answers'!$AC21),5,IF(('C. Market conditions'!J4)&gt;=0.5*('Adapted questions and answers'!$AC21+'Adapted questions and answers'!$AB21),4,IF(('C. Market conditions'!J4)&gt;=0.5*('Adapted questions and answers'!$AB21+'Adapted questions and answers'!$AA21),3,IF(('C. Market conditions'!J4)&gt;=0.5*('Adapted questions and answers'!$AA21+'Adapted questions and answers'!$Z21),2,1)))))</f>
        <v/>
      </c>
      <c r="K31" s="188" t="str">
        <f>IF(ISBLANK('C. Market conditions'!K4),"",IF(('C. Market conditions'!K4)&gt;=0.5*('Adapted questions and answers'!$AD21+'Adapted questions and answers'!$AC21),5,IF(('C. Market conditions'!K4)&gt;=0.5*('Adapted questions and answers'!$AC21+'Adapted questions and answers'!$AB21),4,IF(('C. Market conditions'!K4)&gt;=0.5*('Adapted questions and answers'!$AB21+'Adapted questions and answers'!$AA21),3,IF(('C. Market conditions'!K4)&gt;=0.5*('Adapted questions and answers'!$AA21+'Adapted questions and answers'!$Z21),2,1)))))</f>
        <v/>
      </c>
      <c r="L31" s="188" t="str">
        <f>IF(ISBLANK('C. Market conditions'!L4),"",IF(('C. Market conditions'!L4)&gt;=0.5*('Adapted questions and answers'!$AD21+'Adapted questions and answers'!$AC21),5,IF(('C. Market conditions'!L4)&gt;=0.5*('Adapted questions and answers'!$AC21+'Adapted questions and answers'!$AB21),4,IF(('C. Market conditions'!L4)&gt;=0.5*('Adapted questions and answers'!$AB21+'Adapted questions and answers'!$AA21),3,IF(('C. Market conditions'!L4)&gt;=0.5*('Adapted questions and answers'!$AA21+'Adapted questions and answers'!$Z21),2,1)))))</f>
        <v/>
      </c>
      <c r="M31" s="188" t="str">
        <f>IF(ISBLANK('C. Market conditions'!M4),"",IF(('C. Market conditions'!M4)&gt;=0.5*('Adapted questions and answers'!$AD21+'Adapted questions and answers'!$AC21),5,IF(('C. Market conditions'!M4)&gt;=0.5*('Adapted questions and answers'!$AC21+'Adapted questions and answers'!$AB21),4,IF(('C. Market conditions'!M4)&gt;=0.5*('Adapted questions and answers'!$AB21+'Adapted questions and answers'!$AA21),3,IF(('C. Market conditions'!M4)&gt;=0.5*('Adapted questions and answers'!$AA21+'Adapted questions and answers'!$Z21),2,1)))))</f>
        <v/>
      </c>
      <c r="N31" s="188" t="str">
        <f>IF(ISBLANK('C. Market conditions'!N4),"",IF(('C. Market conditions'!N4)&gt;=0.5*('Adapted questions and answers'!$AD21+'Adapted questions and answers'!$AC21),5,IF(('C. Market conditions'!N4)&gt;=0.5*('Adapted questions and answers'!$AC21+'Adapted questions and answers'!$AB21),4,IF(('C. Market conditions'!N4)&gt;=0.5*('Adapted questions and answers'!$AB21+'Adapted questions and answers'!$AA21),3,IF(('C. Market conditions'!N4)&gt;=0.5*('Adapted questions and answers'!$AA21+'Adapted questions and answers'!$Z21),2,1)))))</f>
        <v/>
      </c>
      <c r="O31" s="188" t="str">
        <f>IF(ISBLANK('C. Market conditions'!O4),"",IF(('C. Market conditions'!O4)&gt;=0.5*('Adapted questions and answers'!$AD21+'Adapted questions and answers'!$AC21),5,IF(('C. Market conditions'!O4)&gt;=0.5*('Adapted questions and answers'!$AC21+'Adapted questions and answers'!$AB21),4,IF(('C. Market conditions'!O4)&gt;=0.5*('Adapted questions and answers'!$AB21+'Adapted questions and answers'!$AA21),3,IF(('C. Market conditions'!O4)&gt;=0.5*('Adapted questions and answers'!$AA21+'Adapted questions and answers'!$Z21),2,1)))))</f>
        <v/>
      </c>
      <c r="P31" s="188" t="str">
        <f>IF(ISBLANK('C. Market conditions'!P4),"",IF(('C. Market conditions'!P4)&gt;=0.5*('Adapted questions and answers'!$AD21+'Adapted questions and answers'!$AC21),5,IF(('C. Market conditions'!P4)&gt;=0.5*('Adapted questions and answers'!$AC21+'Adapted questions and answers'!$AB21),4,IF(('C. Market conditions'!P4)&gt;=0.5*('Adapted questions and answers'!$AB21+'Adapted questions and answers'!$AA21),3,IF(('C. Market conditions'!P4)&gt;=0.5*('Adapted questions and answers'!$AA21+'Adapted questions and answers'!$Z21),2,1)))))</f>
        <v/>
      </c>
      <c r="Q31" s="188" t="str">
        <f>IF(ISBLANK('C. Market conditions'!Q4),"",IF(('C. Market conditions'!Q4)&gt;=0.5*('Adapted questions and answers'!$AD21+'Adapted questions and answers'!$AC21),5,IF(('C. Market conditions'!Q4)&gt;=0.5*('Adapted questions and answers'!$AC21+'Adapted questions and answers'!$AB21),4,IF(('C. Market conditions'!Q4)&gt;=0.5*('Adapted questions and answers'!$AB21+'Adapted questions and answers'!$AA21),3,IF(('C. Market conditions'!Q4)&gt;=0.5*('Adapted questions and answers'!$AA21+'Adapted questions and answers'!$Z21),2,1)))))</f>
        <v/>
      </c>
      <c r="R31" s="188" t="str">
        <f>IF(ISBLANK('C. Market conditions'!R4),"",IF(('C. Market conditions'!R4)&gt;=0.5*('Adapted questions and answers'!$AD21+'Adapted questions and answers'!$AC21),5,IF(('C. Market conditions'!R4)&gt;=0.5*('Adapted questions and answers'!$AC21+'Adapted questions and answers'!$AB21),4,IF(('C. Market conditions'!R4)&gt;=0.5*('Adapted questions and answers'!$AB21+'Adapted questions and answers'!$AA21),3,IF(('C. Market conditions'!R4)&gt;=0.5*('Adapted questions and answers'!$AA21+'Adapted questions and answers'!$Z21),2,1)))))</f>
        <v/>
      </c>
      <c r="S31" s="188" t="str">
        <f>IF(ISBLANK('C. Market conditions'!S4),"",IF(('C. Market conditions'!S4)&gt;=0.5*('Adapted questions and answers'!$AD21+'Adapted questions and answers'!$AC21),5,IF(('C. Market conditions'!S4)&gt;=0.5*('Adapted questions and answers'!$AC21+'Adapted questions and answers'!$AB21),4,IF(('C. Market conditions'!S4)&gt;=0.5*('Adapted questions and answers'!$AB21+'Adapted questions and answers'!$AA21),3,IF(('C. Market conditions'!S4)&gt;=0.5*('Adapted questions and answers'!$AA21+'Adapted questions and answers'!$Z21),2,1)))))</f>
        <v/>
      </c>
      <c r="T31" s="188" t="str">
        <f>IF(ISBLANK('C. Market conditions'!T4),"",IF(('C. Market conditions'!T4)&gt;=0.5*('Adapted questions and answers'!$AD21+'Adapted questions and answers'!$AC21),5,IF(('C. Market conditions'!T4)&gt;=0.5*('Adapted questions and answers'!$AC21+'Adapted questions and answers'!$AB21),4,IF(('C. Market conditions'!T4)&gt;=0.5*('Adapted questions and answers'!$AB21+'Adapted questions and answers'!$AA21),3,IF(('C. Market conditions'!T4)&gt;=0.5*('Adapted questions and answers'!$AA21+'Adapted questions and answers'!$Z21),2,1)))))</f>
        <v/>
      </c>
      <c r="U31" s="188" t="str">
        <f>IF(ISBLANK('C. Market conditions'!U4),"",IF(('C. Market conditions'!U4)&gt;=0.5*('Adapted questions and answers'!$AD21+'Adapted questions and answers'!$AC21),5,IF(('C. Market conditions'!U4)&gt;=0.5*('Adapted questions and answers'!$AC21+'Adapted questions and answers'!$AB21),4,IF(('C. Market conditions'!U4)&gt;=0.5*('Adapted questions and answers'!$AB21+'Adapted questions and answers'!$AA21),3,IF(('C. Market conditions'!U4)&gt;=0.5*('Adapted questions and answers'!$AA21+'Adapted questions and answers'!$Z21),2,1)))))</f>
        <v/>
      </c>
      <c r="V31" s="188" t="str">
        <f>IF(ISBLANK('C. Market conditions'!V4),"",IF(('C. Market conditions'!V4)&gt;=0.5*('Adapted questions and answers'!$AD21+'Adapted questions and answers'!$AC21),5,IF(('C. Market conditions'!V4)&gt;=0.5*('Adapted questions and answers'!$AC21+'Adapted questions and answers'!$AB21),4,IF(('C. Market conditions'!V4)&gt;=0.5*('Adapted questions and answers'!$AB21+'Adapted questions and answers'!$AA21),3,IF(('C. Market conditions'!V4)&gt;=0.5*('Adapted questions and answers'!$AA21+'Adapted questions and answers'!$Z21),2,1)))))</f>
        <v/>
      </c>
      <c r="W31" s="188" t="str">
        <f>IF(ISBLANK('C. Market conditions'!W4),"",IF(('C. Market conditions'!W4)&gt;=0.5*('Adapted questions and answers'!$AD21+'Adapted questions and answers'!$AC21),5,IF(('C. Market conditions'!W4)&gt;=0.5*('Adapted questions and answers'!$AC21+'Adapted questions and answers'!$AB21),4,IF(('C. Market conditions'!W4)&gt;=0.5*('Adapted questions and answers'!$AB21+'Adapted questions and answers'!$AA21),3,IF(('C. Market conditions'!W4)&gt;=0.5*('Adapted questions and answers'!$AA21+'Adapted questions and answers'!$Z21),2,1)))))</f>
        <v/>
      </c>
      <c r="X31" s="188" t="str">
        <f>IF(ISBLANK('C. Market conditions'!X4),"",IF(('C. Market conditions'!X4)&gt;=0.5*('Adapted questions and answers'!$AD21+'Adapted questions and answers'!$AC21),5,IF(('C. Market conditions'!X4)&gt;=0.5*('Adapted questions and answers'!$AC21+'Adapted questions and answers'!$AB21),4,IF(('C. Market conditions'!X4)&gt;=0.5*('Adapted questions and answers'!$AB21+'Adapted questions and answers'!$AA21),3,IF(('C. Market conditions'!X4)&gt;=0.5*('Adapted questions and answers'!$AA21+'Adapted questions and answers'!$Z21),2,1)))))</f>
        <v/>
      </c>
      <c r="Y31" s="188" t="str">
        <f>IF(ISBLANK('C. Market conditions'!Y4),"",IF(('C. Market conditions'!Y4)&gt;=0.5*('Adapted questions and answers'!$AD21+'Adapted questions and answers'!$AC21),5,IF(('C. Market conditions'!Y4)&gt;=0.5*('Adapted questions and answers'!$AC21+'Adapted questions and answers'!$AB21),4,IF(('C. Market conditions'!Y4)&gt;=0.5*('Adapted questions and answers'!$AB21+'Adapted questions and answers'!$AA21),3,IF(('C. Market conditions'!Y4)&gt;=0.5*('Adapted questions and answers'!$AA21+'Adapted questions and answers'!$Z21),2,1)))))</f>
        <v/>
      </c>
      <c r="Z31" s="188" t="str">
        <f>IF(ISBLANK('C. Market conditions'!Z4),"",IF(('C. Market conditions'!Z4)&gt;=0.5*('Adapted questions and answers'!$AD21+'Adapted questions and answers'!$AC21),5,IF(('C. Market conditions'!Z4)&gt;=0.5*('Adapted questions and answers'!$AC21+'Adapted questions and answers'!$AB21),4,IF(('C. Market conditions'!Z4)&gt;=0.5*('Adapted questions and answers'!$AB21+'Adapted questions and answers'!$AA21),3,IF(('C. Market conditions'!Z4)&gt;=0.5*('Adapted questions and answers'!$AA21+'Adapted questions and answers'!$Z21),2,1)))))</f>
        <v/>
      </c>
      <c r="AA31" s="188" t="str">
        <f>IF(ISBLANK('C. Market conditions'!AA4),"",IF(('C. Market conditions'!AA4)&gt;=0.5*('Adapted questions and answers'!$AD21+'Adapted questions and answers'!$AC21),5,IF(('C. Market conditions'!AA4)&gt;=0.5*('Adapted questions and answers'!$AC21+'Adapted questions and answers'!$AB21),4,IF(('C. Market conditions'!AA4)&gt;=0.5*('Adapted questions and answers'!$AB21+'Adapted questions and answers'!$AA21),3,IF(('C. Market conditions'!AA4)&gt;=0.5*('Adapted questions and answers'!$AA21+'Adapted questions and answers'!$Z21),2,1)))))</f>
        <v/>
      </c>
    </row>
    <row r="32" spans="1:27" ht="14.25" customHeight="1">
      <c r="A32" s="35" t="str">
        <f>'C. Market conditions'!$A5</f>
        <v>C4: Are competitive or substitute products active in the market?</v>
      </c>
      <c r="B32" s="35" t="str">
        <f>LEFT(A32,4)&amp;'Adapted questions and answers'!H22</f>
        <v>C4: Competitive/substitute products</v>
      </c>
      <c r="C32" s="188">
        <f>IF('C. Market conditions'!C5='Adapted questions and answers'!$J22,1,IF('C. Market conditions'!C5='Adapted questions and answers'!$K22,2,IF('C. Market conditions'!C5='Adapted questions and answers'!$L22,3,IF('C. Market conditions'!C5='Adapted questions and answers'!$M22,4,IF('C. Market conditions'!C5='Adapted questions and answers'!$N22,5,"")))))</f>
        <v>1</v>
      </c>
      <c r="D32" s="188">
        <f>IF('C. Market conditions'!D5='Adapted questions and answers'!$J22,1,IF('C. Market conditions'!D5='Adapted questions and answers'!$K22,2,IF('C. Market conditions'!D5='Adapted questions and answers'!$L22,3,IF('C. Market conditions'!D5='Adapted questions and answers'!$M22,4,IF('C. Market conditions'!D5='Adapted questions and answers'!$N22,5,"")))))</f>
        <v>4</v>
      </c>
      <c r="E32" s="188" t="str">
        <f>IF('C. Market conditions'!E5='Adapted questions and answers'!$J22,1,IF('C. Market conditions'!E5='Adapted questions and answers'!$K22,2,IF('C. Market conditions'!E5='Adapted questions and answers'!$L22,3,IF('C. Market conditions'!E5='Adapted questions and answers'!$M22,4,IF('C. Market conditions'!E5='Adapted questions and answers'!$N22,5,"")))))</f>
        <v/>
      </c>
      <c r="F32" s="188" t="str">
        <f>IF('C. Market conditions'!F5='Adapted questions and answers'!$J22,1,IF('C. Market conditions'!F5='Adapted questions and answers'!$K22,2,IF('C. Market conditions'!F5='Adapted questions and answers'!$L22,3,IF('C. Market conditions'!F5='Adapted questions and answers'!$M22,4,IF('C. Market conditions'!F5='Adapted questions and answers'!$N22,5,"")))))</f>
        <v/>
      </c>
      <c r="G32" s="188" t="str">
        <f>IF('C. Market conditions'!G5='Adapted questions and answers'!$J22,1,IF('C. Market conditions'!G5='Adapted questions and answers'!$K22,2,IF('C. Market conditions'!G5='Adapted questions and answers'!$L22,3,IF('C. Market conditions'!G5='Adapted questions and answers'!$M22,4,IF('C. Market conditions'!G5='Adapted questions and answers'!$N22,5,"")))))</f>
        <v/>
      </c>
      <c r="H32" s="188" t="str">
        <f>IF('C. Market conditions'!H5='Adapted questions and answers'!$J22,1,IF('C. Market conditions'!H5='Adapted questions and answers'!$K22,2,IF('C. Market conditions'!H5='Adapted questions and answers'!$L22,3,IF('C. Market conditions'!H5='Adapted questions and answers'!$M22,4,IF('C. Market conditions'!H5='Adapted questions and answers'!$N22,5,"")))))</f>
        <v/>
      </c>
      <c r="I32" s="188" t="str">
        <f>IF('C. Market conditions'!I5='Adapted questions and answers'!$J22,1,IF('C. Market conditions'!I5='Adapted questions and answers'!$K22,2,IF('C. Market conditions'!I5='Adapted questions and answers'!$L22,3,IF('C. Market conditions'!I5='Adapted questions and answers'!$M22,4,IF('C. Market conditions'!I5='Adapted questions and answers'!$N22,5,"")))))</f>
        <v/>
      </c>
      <c r="J32" s="188" t="str">
        <f>IF('C. Market conditions'!J5='Adapted questions and answers'!$J22,1,IF('C. Market conditions'!J5='Adapted questions and answers'!$K22,2,IF('C. Market conditions'!J5='Adapted questions and answers'!$L22,3,IF('C. Market conditions'!J5='Adapted questions and answers'!$M22,4,IF('C. Market conditions'!J5='Adapted questions and answers'!$N22,5,"")))))</f>
        <v/>
      </c>
      <c r="K32" s="188" t="str">
        <f>IF('C. Market conditions'!K5='Adapted questions and answers'!$J22,1,IF('C. Market conditions'!K5='Adapted questions and answers'!$K22,2,IF('C. Market conditions'!K5='Adapted questions and answers'!$L22,3,IF('C. Market conditions'!K5='Adapted questions and answers'!$M22,4,IF('C. Market conditions'!K5='Adapted questions and answers'!$N22,5,"")))))</f>
        <v/>
      </c>
      <c r="L32" s="188" t="str">
        <f>IF('C. Market conditions'!L5='Adapted questions and answers'!$J22,1,IF('C. Market conditions'!L5='Adapted questions and answers'!$K22,2,IF('C. Market conditions'!L5='Adapted questions and answers'!$L22,3,IF('C. Market conditions'!L5='Adapted questions and answers'!$M22,4,IF('C. Market conditions'!L5='Adapted questions and answers'!$N22,5,"")))))</f>
        <v/>
      </c>
      <c r="M32" s="188" t="str">
        <f>IF('C. Market conditions'!M5='Adapted questions and answers'!$J22,1,IF('C. Market conditions'!M5='Adapted questions and answers'!$K22,2,IF('C. Market conditions'!M5='Adapted questions and answers'!$L22,3,IF('C. Market conditions'!M5='Adapted questions and answers'!$M22,4,IF('C. Market conditions'!M5='Adapted questions and answers'!$N22,5,"")))))</f>
        <v/>
      </c>
      <c r="N32" s="188" t="str">
        <f>IF('C. Market conditions'!N5='Adapted questions and answers'!$J22,1,IF('C. Market conditions'!N5='Adapted questions and answers'!$K22,2,IF('C. Market conditions'!N5='Adapted questions and answers'!$L22,3,IF('C. Market conditions'!N5='Adapted questions and answers'!$M22,4,IF('C. Market conditions'!N5='Adapted questions and answers'!$N22,5,"")))))</f>
        <v/>
      </c>
      <c r="O32" s="188" t="str">
        <f>IF('C. Market conditions'!O5='Adapted questions and answers'!$J22,1,IF('C. Market conditions'!O5='Adapted questions and answers'!$K22,2,IF('C. Market conditions'!O5='Adapted questions and answers'!$L22,3,IF('C. Market conditions'!O5='Adapted questions and answers'!$M22,4,IF('C. Market conditions'!O5='Adapted questions and answers'!$N22,5,"")))))</f>
        <v/>
      </c>
      <c r="P32" s="188" t="str">
        <f>IF('C. Market conditions'!P5='Adapted questions and answers'!$J22,1,IF('C. Market conditions'!P5='Adapted questions and answers'!$K22,2,IF('C. Market conditions'!P5='Adapted questions and answers'!$L22,3,IF('C. Market conditions'!P5='Adapted questions and answers'!$M22,4,IF('C. Market conditions'!P5='Adapted questions and answers'!$N22,5,"")))))</f>
        <v/>
      </c>
      <c r="Q32" s="188" t="str">
        <f>IF('C. Market conditions'!Q5='Adapted questions and answers'!$J22,1,IF('C. Market conditions'!Q5='Adapted questions and answers'!$K22,2,IF('C. Market conditions'!Q5='Adapted questions and answers'!$L22,3,IF('C. Market conditions'!Q5='Adapted questions and answers'!$M22,4,IF('C. Market conditions'!Q5='Adapted questions and answers'!$N22,5,"")))))</f>
        <v/>
      </c>
      <c r="R32" s="188" t="str">
        <f>IF('C. Market conditions'!R5='Adapted questions and answers'!$J22,1,IF('C. Market conditions'!R5='Adapted questions and answers'!$K22,2,IF('C. Market conditions'!R5='Adapted questions and answers'!$L22,3,IF('C. Market conditions'!R5='Adapted questions and answers'!$M22,4,IF('C. Market conditions'!R5='Adapted questions and answers'!$N22,5,"")))))</f>
        <v/>
      </c>
      <c r="S32" s="188" t="str">
        <f>IF('C. Market conditions'!S5='Adapted questions and answers'!$J22,1,IF('C. Market conditions'!S5='Adapted questions and answers'!$K22,2,IF('C. Market conditions'!S5='Adapted questions and answers'!$L22,3,IF('C. Market conditions'!S5='Adapted questions and answers'!$M22,4,IF('C. Market conditions'!S5='Adapted questions and answers'!$N22,5,"")))))</f>
        <v/>
      </c>
      <c r="T32" s="188" t="str">
        <f>IF('C. Market conditions'!T5='Adapted questions and answers'!$J22,1,IF('C. Market conditions'!T5='Adapted questions and answers'!$K22,2,IF('C. Market conditions'!T5='Adapted questions and answers'!$L22,3,IF('C. Market conditions'!T5='Adapted questions and answers'!$M22,4,IF('C. Market conditions'!T5='Adapted questions and answers'!$N22,5,"")))))</f>
        <v/>
      </c>
      <c r="U32" s="188" t="str">
        <f>IF('C. Market conditions'!U5='Adapted questions and answers'!$J22,1,IF('C. Market conditions'!U5='Adapted questions and answers'!$K22,2,IF('C. Market conditions'!U5='Adapted questions and answers'!$L22,3,IF('C. Market conditions'!U5='Adapted questions and answers'!$M22,4,IF('C. Market conditions'!U5='Adapted questions and answers'!$N22,5,"")))))</f>
        <v/>
      </c>
      <c r="V32" s="188" t="str">
        <f>IF('C. Market conditions'!V5='Adapted questions and answers'!$J22,1,IF('C. Market conditions'!V5='Adapted questions and answers'!$K22,2,IF('C. Market conditions'!V5='Adapted questions and answers'!$L22,3,IF('C. Market conditions'!V5='Adapted questions and answers'!$M22,4,IF('C. Market conditions'!V5='Adapted questions and answers'!$N22,5,"")))))</f>
        <v/>
      </c>
      <c r="W32" s="188" t="str">
        <f>IF('C. Market conditions'!W5='Adapted questions and answers'!$J22,1,IF('C. Market conditions'!W5='Adapted questions and answers'!$K22,2,IF('C. Market conditions'!W5='Adapted questions and answers'!$L22,3,IF('C. Market conditions'!W5='Adapted questions and answers'!$M22,4,IF('C. Market conditions'!W5='Adapted questions and answers'!$N22,5,"")))))</f>
        <v/>
      </c>
      <c r="X32" s="188" t="str">
        <f>IF('C. Market conditions'!X5='Adapted questions and answers'!$J22,1,IF('C. Market conditions'!X5='Adapted questions and answers'!$K22,2,IF('C. Market conditions'!X5='Adapted questions and answers'!$L22,3,IF('C. Market conditions'!X5='Adapted questions and answers'!$M22,4,IF('C. Market conditions'!X5='Adapted questions and answers'!$N22,5,"")))))</f>
        <v/>
      </c>
      <c r="Y32" s="188" t="str">
        <f>IF('C. Market conditions'!Y5='Adapted questions and answers'!$J22,1,IF('C. Market conditions'!Y5='Adapted questions and answers'!$K22,2,IF('C. Market conditions'!Y5='Adapted questions and answers'!$L22,3,IF('C. Market conditions'!Y5='Adapted questions and answers'!$M22,4,IF('C. Market conditions'!Y5='Adapted questions and answers'!$N22,5,"")))))</f>
        <v/>
      </c>
      <c r="Z32" s="188" t="str">
        <f>IF('C. Market conditions'!Z5='Adapted questions and answers'!$J22,1,IF('C. Market conditions'!Z5='Adapted questions and answers'!$K22,2,IF('C. Market conditions'!Z5='Adapted questions and answers'!$L22,3,IF('C. Market conditions'!Z5='Adapted questions and answers'!$M22,4,IF('C. Market conditions'!Z5='Adapted questions and answers'!$N22,5,"")))))</f>
        <v/>
      </c>
      <c r="AA32" s="188" t="str">
        <f>IF('C. Market conditions'!AA5='Adapted questions and answers'!$J22,1,IF('C. Market conditions'!AA5='Adapted questions and answers'!$K22,2,IF('C. Market conditions'!AA5='Adapted questions and answers'!$L22,3,IF('C. Market conditions'!AA5='Adapted questions and answers'!$M22,4,IF('C. Market conditions'!AA5='Adapted questions and answers'!$N22,5,"")))))</f>
        <v/>
      </c>
    </row>
    <row r="33" spans="1:27" ht="14.25" customHeight="1">
      <c r="A33" s="35" t="str">
        <f>'C. Market conditions'!$A6</f>
        <v>C5: What ultimate sales price is the consumer willing to pay compared to existing known products?</v>
      </c>
      <c r="B33" s="35" t="str">
        <f>LEFT(A33,4)&amp;'Adapted questions and answers'!H23</f>
        <v>C5: Attainable ultimate sales price</v>
      </c>
      <c r="C33" s="188">
        <f>IF('C. Market conditions'!C6='Adapted questions and answers'!$J23,1,IF('C. Market conditions'!C6='Adapted questions and answers'!$K23,2,IF('C. Market conditions'!C6='Adapted questions and answers'!$L23,3,IF('C. Market conditions'!C6='Adapted questions and answers'!$M23,4,IF('C. Market conditions'!C6='Adapted questions and answers'!$N23,5,"")))))</f>
        <v>2</v>
      </c>
      <c r="D33" s="188">
        <f>IF('C. Market conditions'!D6='Adapted questions and answers'!$J23,1,IF('C. Market conditions'!D6='Adapted questions and answers'!$K23,2,IF('C. Market conditions'!D6='Adapted questions and answers'!$L23,3,IF('C. Market conditions'!D6='Adapted questions and answers'!$M23,4,IF('C. Market conditions'!D6='Adapted questions and answers'!$N23,5,"")))))</f>
        <v>5</v>
      </c>
      <c r="E33" s="188" t="str">
        <f>IF('C. Market conditions'!E6='Adapted questions and answers'!$J23,1,IF('C. Market conditions'!E6='Adapted questions and answers'!$K23,2,IF('C. Market conditions'!E6='Adapted questions and answers'!$L23,3,IF('C. Market conditions'!E6='Adapted questions and answers'!$M23,4,IF('C. Market conditions'!E6='Adapted questions and answers'!$N23,5,"")))))</f>
        <v/>
      </c>
      <c r="F33" s="188" t="str">
        <f>IF('C. Market conditions'!F6='Adapted questions and answers'!$J23,1,IF('C. Market conditions'!F6='Adapted questions and answers'!$K23,2,IF('C. Market conditions'!F6='Adapted questions and answers'!$L23,3,IF('C. Market conditions'!F6='Adapted questions and answers'!$M23,4,IF('C. Market conditions'!F6='Adapted questions and answers'!$N23,5,"")))))</f>
        <v/>
      </c>
      <c r="G33" s="188" t="str">
        <f>IF('C. Market conditions'!G6='Adapted questions and answers'!$J23,1,IF('C. Market conditions'!G6='Adapted questions and answers'!$K23,2,IF('C. Market conditions'!G6='Adapted questions and answers'!$L23,3,IF('C. Market conditions'!G6='Adapted questions and answers'!$M23,4,IF('C. Market conditions'!G6='Adapted questions and answers'!$N23,5,"")))))</f>
        <v/>
      </c>
      <c r="H33" s="188" t="str">
        <f>IF('C. Market conditions'!H6='Adapted questions and answers'!$J23,1,IF('C. Market conditions'!H6='Adapted questions and answers'!$K23,2,IF('C. Market conditions'!H6='Adapted questions and answers'!$L23,3,IF('C. Market conditions'!H6='Adapted questions and answers'!$M23,4,IF('C. Market conditions'!H6='Adapted questions and answers'!$N23,5,"")))))</f>
        <v/>
      </c>
      <c r="I33" s="188" t="str">
        <f>IF('C. Market conditions'!I6='Adapted questions and answers'!$J23,1,IF('C. Market conditions'!I6='Adapted questions and answers'!$K23,2,IF('C. Market conditions'!I6='Adapted questions and answers'!$L23,3,IF('C. Market conditions'!I6='Adapted questions and answers'!$M23,4,IF('C. Market conditions'!I6='Adapted questions and answers'!$N23,5,"")))))</f>
        <v/>
      </c>
      <c r="J33" s="188" t="str">
        <f>IF('C. Market conditions'!J6='Adapted questions and answers'!$J23,1,IF('C. Market conditions'!J6='Adapted questions and answers'!$K23,2,IF('C. Market conditions'!J6='Adapted questions and answers'!$L23,3,IF('C. Market conditions'!J6='Adapted questions and answers'!$M23,4,IF('C. Market conditions'!J6='Adapted questions and answers'!$N23,5,"")))))</f>
        <v/>
      </c>
      <c r="K33" s="188" t="str">
        <f>IF('C. Market conditions'!K6='Adapted questions and answers'!$J23,1,IF('C. Market conditions'!K6='Adapted questions and answers'!$K23,2,IF('C. Market conditions'!K6='Adapted questions and answers'!$L23,3,IF('C. Market conditions'!K6='Adapted questions and answers'!$M23,4,IF('C. Market conditions'!K6='Adapted questions and answers'!$N23,5,"")))))</f>
        <v/>
      </c>
      <c r="L33" s="188" t="str">
        <f>IF('C. Market conditions'!L6='Adapted questions and answers'!$J23,1,IF('C. Market conditions'!L6='Adapted questions and answers'!$K23,2,IF('C. Market conditions'!L6='Adapted questions and answers'!$L23,3,IF('C. Market conditions'!L6='Adapted questions and answers'!$M23,4,IF('C. Market conditions'!L6='Adapted questions and answers'!$N23,5,"")))))</f>
        <v/>
      </c>
      <c r="M33" s="188" t="str">
        <f>IF('C. Market conditions'!M6='Adapted questions and answers'!$J23,1,IF('C. Market conditions'!M6='Adapted questions and answers'!$K23,2,IF('C. Market conditions'!M6='Adapted questions and answers'!$L23,3,IF('C. Market conditions'!M6='Adapted questions and answers'!$M23,4,IF('C. Market conditions'!M6='Adapted questions and answers'!$N23,5,"")))))</f>
        <v/>
      </c>
      <c r="N33" s="188" t="str">
        <f>IF('C. Market conditions'!N6='Adapted questions and answers'!$J23,1,IF('C. Market conditions'!N6='Adapted questions and answers'!$K23,2,IF('C. Market conditions'!N6='Adapted questions and answers'!$L23,3,IF('C. Market conditions'!N6='Adapted questions and answers'!$M23,4,IF('C. Market conditions'!N6='Adapted questions and answers'!$N23,5,"")))))</f>
        <v/>
      </c>
      <c r="O33" s="188" t="str">
        <f>IF('C. Market conditions'!O6='Adapted questions and answers'!$J23,1,IF('C. Market conditions'!O6='Adapted questions and answers'!$K23,2,IF('C. Market conditions'!O6='Adapted questions and answers'!$L23,3,IF('C. Market conditions'!O6='Adapted questions and answers'!$M23,4,IF('C. Market conditions'!O6='Adapted questions and answers'!$N23,5,"")))))</f>
        <v/>
      </c>
      <c r="P33" s="188" t="str">
        <f>IF('C. Market conditions'!P6='Adapted questions and answers'!$J23,1,IF('C. Market conditions'!P6='Adapted questions and answers'!$K23,2,IF('C. Market conditions'!P6='Adapted questions and answers'!$L23,3,IF('C. Market conditions'!P6='Adapted questions and answers'!$M23,4,IF('C. Market conditions'!P6='Adapted questions and answers'!$N23,5,"")))))</f>
        <v/>
      </c>
      <c r="Q33" s="188" t="str">
        <f>IF('C. Market conditions'!Q6='Adapted questions and answers'!$J23,1,IF('C. Market conditions'!Q6='Adapted questions and answers'!$K23,2,IF('C. Market conditions'!Q6='Adapted questions and answers'!$L23,3,IF('C. Market conditions'!Q6='Adapted questions and answers'!$M23,4,IF('C. Market conditions'!Q6='Adapted questions and answers'!$N23,5,"")))))</f>
        <v/>
      </c>
      <c r="R33" s="188" t="str">
        <f>IF('C. Market conditions'!R6='Adapted questions and answers'!$J23,1,IF('C. Market conditions'!R6='Adapted questions and answers'!$K23,2,IF('C. Market conditions'!R6='Adapted questions and answers'!$L23,3,IF('C. Market conditions'!R6='Adapted questions and answers'!$M23,4,IF('C. Market conditions'!R6='Adapted questions and answers'!$N23,5,"")))))</f>
        <v/>
      </c>
      <c r="S33" s="188" t="str">
        <f>IF('C. Market conditions'!S6='Adapted questions and answers'!$J23,1,IF('C. Market conditions'!S6='Adapted questions and answers'!$K23,2,IF('C. Market conditions'!S6='Adapted questions and answers'!$L23,3,IF('C. Market conditions'!S6='Adapted questions and answers'!$M23,4,IF('C. Market conditions'!S6='Adapted questions and answers'!$N23,5,"")))))</f>
        <v/>
      </c>
      <c r="T33" s="188" t="str">
        <f>IF('C. Market conditions'!T6='Adapted questions and answers'!$J23,1,IF('C. Market conditions'!T6='Adapted questions and answers'!$K23,2,IF('C. Market conditions'!T6='Adapted questions and answers'!$L23,3,IF('C. Market conditions'!T6='Adapted questions and answers'!$M23,4,IF('C. Market conditions'!T6='Adapted questions and answers'!$N23,5,"")))))</f>
        <v/>
      </c>
      <c r="U33" s="188" t="str">
        <f>IF('C. Market conditions'!U6='Adapted questions and answers'!$J23,1,IF('C. Market conditions'!U6='Adapted questions and answers'!$K23,2,IF('C. Market conditions'!U6='Adapted questions and answers'!$L23,3,IF('C. Market conditions'!U6='Adapted questions and answers'!$M23,4,IF('C. Market conditions'!U6='Adapted questions and answers'!$N23,5,"")))))</f>
        <v/>
      </c>
      <c r="V33" s="188" t="str">
        <f>IF('C. Market conditions'!V6='Adapted questions and answers'!$J23,1,IF('C. Market conditions'!V6='Adapted questions and answers'!$K23,2,IF('C. Market conditions'!V6='Adapted questions and answers'!$L23,3,IF('C. Market conditions'!V6='Adapted questions and answers'!$M23,4,IF('C. Market conditions'!V6='Adapted questions and answers'!$N23,5,"")))))</f>
        <v/>
      </c>
      <c r="W33" s="188" t="str">
        <f>IF('C. Market conditions'!W6='Adapted questions and answers'!$J23,1,IF('C. Market conditions'!W6='Adapted questions and answers'!$K23,2,IF('C. Market conditions'!W6='Adapted questions and answers'!$L23,3,IF('C. Market conditions'!W6='Adapted questions and answers'!$M23,4,IF('C. Market conditions'!W6='Adapted questions and answers'!$N23,5,"")))))</f>
        <v/>
      </c>
      <c r="X33" s="188" t="str">
        <f>IF('C. Market conditions'!X6='Adapted questions and answers'!$J23,1,IF('C. Market conditions'!X6='Adapted questions and answers'!$K23,2,IF('C. Market conditions'!X6='Adapted questions and answers'!$L23,3,IF('C. Market conditions'!X6='Adapted questions and answers'!$M23,4,IF('C. Market conditions'!X6='Adapted questions and answers'!$N23,5,"")))))</f>
        <v/>
      </c>
      <c r="Y33" s="188" t="str">
        <f>IF('C. Market conditions'!Y6='Adapted questions and answers'!$J23,1,IF('C. Market conditions'!Y6='Adapted questions and answers'!$K23,2,IF('C. Market conditions'!Y6='Adapted questions and answers'!$L23,3,IF('C. Market conditions'!Y6='Adapted questions and answers'!$M23,4,IF('C. Market conditions'!Y6='Adapted questions and answers'!$N23,5,"")))))</f>
        <v/>
      </c>
      <c r="Z33" s="188" t="str">
        <f>IF('C. Market conditions'!Z6='Adapted questions and answers'!$J23,1,IF('C. Market conditions'!Z6='Adapted questions and answers'!$K23,2,IF('C. Market conditions'!Z6='Adapted questions and answers'!$L23,3,IF('C. Market conditions'!Z6='Adapted questions and answers'!$M23,4,IF('C. Market conditions'!Z6='Adapted questions and answers'!$N23,5,"")))))</f>
        <v/>
      </c>
      <c r="AA33" s="188" t="str">
        <f>IF('C. Market conditions'!AA6='Adapted questions and answers'!$J23,1,IF('C. Market conditions'!AA6='Adapted questions and answers'!$K23,2,IF('C. Market conditions'!AA6='Adapted questions and answers'!$L23,3,IF('C. Market conditions'!AA6='Adapted questions and answers'!$M23,4,IF('C. Market conditions'!AA6='Adapted questions and answers'!$N23,5,"")))))</f>
        <v/>
      </c>
    </row>
    <row r="34" spans="1:27" ht="14.25" customHeight="1">
      <c r="A34" s="35" t="str">
        <f>'C. Market conditions'!$A7</f>
        <v>C6: What is the potential extra turnover to be obtained within the business area when utilising the patented technology?</v>
      </c>
      <c r="B34" s="35" t="str">
        <f>LEFT(A34,4)&amp;'Adapted questions and answers'!H24</f>
        <v>C6: Potential extra turnover</v>
      </c>
      <c r="C34" s="188">
        <f>IF(ISBLANK('C. Market conditions'!C7),"",IF(('C. Market conditions'!C7)&gt;=0.5*('Adapted questions and answers'!$AD24+'Adapted questions and answers'!$AC24),5,IF(('C. Market conditions'!C7)&gt;=0.5*('Adapted questions and answers'!$AC24+'Adapted questions and answers'!$AB24),4,IF(('C. Market conditions'!C7)&gt;=0.5*('Adapted questions and answers'!$AB24+'Adapted questions and answers'!$AA24),3,IF(('C. Market conditions'!C7)&gt;=0.5*('Adapted questions and answers'!$AA24+'Adapted questions and answers'!$Z24),2,1)))))</f>
        <v>4</v>
      </c>
      <c r="D34" s="188">
        <f>IF(ISBLANK('C. Market conditions'!D7),"",IF(('C. Market conditions'!D7)&gt;=0.5*('Adapted questions and answers'!$AD24+'Adapted questions and answers'!$AC24),5,IF(('C. Market conditions'!D7)&gt;=0.5*('Adapted questions and answers'!$AC24+'Adapted questions and answers'!$AB24),4,IF(('C. Market conditions'!D7)&gt;=0.5*('Adapted questions and answers'!$AB24+'Adapted questions and answers'!$AA24),3,IF(('C. Market conditions'!D7)&gt;=0.5*('Adapted questions and answers'!$AA24+'Adapted questions and answers'!$Z24),2,1)))))</f>
        <v>4</v>
      </c>
      <c r="E34" s="188" t="str">
        <f>IF(ISBLANK('C. Market conditions'!E7),"",IF(('C. Market conditions'!E7)&gt;=0.5*('Adapted questions and answers'!$AD24+'Adapted questions and answers'!$AC24),5,IF(('C. Market conditions'!E7)&gt;=0.5*('Adapted questions and answers'!$AC24+'Adapted questions and answers'!$AB24),4,IF(('C. Market conditions'!E7)&gt;=0.5*('Adapted questions and answers'!$AB24+'Adapted questions and answers'!$AA24),3,IF(('C. Market conditions'!E7)&gt;=0.5*('Adapted questions and answers'!$AA24+'Adapted questions and answers'!$Z24),2,1)))))</f>
        <v/>
      </c>
      <c r="F34" s="188" t="str">
        <f>IF(ISBLANK('C. Market conditions'!F7),"",IF(('C. Market conditions'!F7)&gt;=0.5*('Adapted questions and answers'!$AD24+'Adapted questions and answers'!$AC24),5,IF(('C. Market conditions'!F7)&gt;=0.5*('Adapted questions and answers'!$AC24+'Adapted questions and answers'!$AB24),4,IF(('C. Market conditions'!F7)&gt;=0.5*('Adapted questions and answers'!$AB24+'Adapted questions and answers'!$AA24),3,IF(('C. Market conditions'!F7)&gt;=0.5*('Adapted questions and answers'!$AA24+'Adapted questions and answers'!$Z24),2,1)))))</f>
        <v/>
      </c>
      <c r="G34" s="188" t="str">
        <f>IF(ISBLANK('C. Market conditions'!G7),"",IF(('C. Market conditions'!G7)&gt;=0.5*('Adapted questions and answers'!$AD24+'Adapted questions and answers'!$AC24),5,IF(('C. Market conditions'!G7)&gt;=0.5*('Adapted questions and answers'!$AC24+'Adapted questions and answers'!$AB24),4,IF(('C. Market conditions'!G7)&gt;=0.5*('Adapted questions and answers'!$AB24+'Adapted questions and answers'!$AA24),3,IF(('C. Market conditions'!G7)&gt;=0.5*('Adapted questions and answers'!$AA24+'Adapted questions and answers'!$Z24),2,1)))))</f>
        <v/>
      </c>
      <c r="H34" s="188" t="str">
        <f>IF(ISBLANK('C. Market conditions'!H7),"",IF(('C. Market conditions'!H7)&gt;=0.5*('Adapted questions and answers'!$AD24+'Adapted questions and answers'!$AC24),5,IF(('C. Market conditions'!H7)&gt;=0.5*('Adapted questions and answers'!$AC24+'Adapted questions and answers'!$AB24),4,IF(('C. Market conditions'!H7)&gt;=0.5*('Adapted questions and answers'!$AB24+'Adapted questions and answers'!$AA24),3,IF(('C. Market conditions'!H7)&gt;=0.5*('Adapted questions and answers'!$AA24+'Adapted questions and answers'!$Z24),2,1)))))</f>
        <v/>
      </c>
      <c r="I34" s="188" t="str">
        <f>IF(ISBLANK('C. Market conditions'!I7),"",IF(('C. Market conditions'!I7)&gt;=0.5*('Adapted questions and answers'!$AD24+'Adapted questions and answers'!$AC24),5,IF(('C. Market conditions'!I7)&gt;=0.5*('Adapted questions and answers'!$AC24+'Adapted questions and answers'!$AB24),4,IF(('C. Market conditions'!I7)&gt;=0.5*('Adapted questions and answers'!$AB24+'Adapted questions and answers'!$AA24),3,IF(('C. Market conditions'!I7)&gt;=0.5*('Adapted questions and answers'!$AA24+'Adapted questions and answers'!$Z24),2,1)))))</f>
        <v/>
      </c>
      <c r="J34" s="188" t="str">
        <f>IF(ISBLANK('C. Market conditions'!J7),"",IF(('C. Market conditions'!J7)&gt;=0.5*('Adapted questions and answers'!$AD24+'Adapted questions and answers'!$AC24),5,IF(('C. Market conditions'!J7)&gt;=0.5*('Adapted questions and answers'!$AC24+'Adapted questions and answers'!$AB24),4,IF(('C. Market conditions'!J7)&gt;=0.5*('Adapted questions and answers'!$AB24+'Adapted questions and answers'!$AA24),3,IF(('C. Market conditions'!J7)&gt;=0.5*('Adapted questions and answers'!$AA24+'Adapted questions and answers'!$Z24),2,1)))))</f>
        <v/>
      </c>
      <c r="K34" s="188" t="str">
        <f>IF(ISBLANK('C. Market conditions'!K7),"",IF(('C. Market conditions'!K7)&gt;=0.5*('Adapted questions and answers'!$AD24+'Adapted questions and answers'!$AC24),5,IF(('C. Market conditions'!K7)&gt;=0.5*('Adapted questions and answers'!$AC24+'Adapted questions and answers'!$AB24),4,IF(('C. Market conditions'!K7)&gt;=0.5*('Adapted questions and answers'!$AB24+'Adapted questions and answers'!$AA24),3,IF(('C. Market conditions'!K7)&gt;=0.5*('Adapted questions and answers'!$AA24+'Adapted questions and answers'!$Z24),2,1)))))</f>
        <v/>
      </c>
      <c r="L34" s="188" t="str">
        <f>IF(ISBLANK('C. Market conditions'!L7),"",IF(('C. Market conditions'!L7)&gt;=0.5*('Adapted questions and answers'!$AD24+'Adapted questions and answers'!$AC24),5,IF(('C. Market conditions'!L7)&gt;=0.5*('Adapted questions and answers'!$AC24+'Adapted questions and answers'!$AB24),4,IF(('C. Market conditions'!L7)&gt;=0.5*('Adapted questions and answers'!$AB24+'Adapted questions and answers'!$AA24),3,IF(('C. Market conditions'!L7)&gt;=0.5*('Adapted questions and answers'!$AA24+'Adapted questions and answers'!$Z24),2,1)))))</f>
        <v/>
      </c>
      <c r="M34" s="188" t="str">
        <f>IF(ISBLANK('C. Market conditions'!M7),"",IF(('C. Market conditions'!M7)&gt;=0.5*('Adapted questions and answers'!$AD24+'Adapted questions and answers'!$AC24),5,IF(('C. Market conditions'!M7)&gt;=0.5*('Adapted questions and answers'!$AC24+'Adapted questions and answers'!$AB24),4,IF(('C. Market conditions'!M7)&gt;=0.5*('Adapted questions and answers'!$AB24+'Adapted questions and answers'!$AA24),3,IF(('C. Market conditions'!M7)&gt;=0.5*('Adapted questions and answers'!$AA24+'Adapted questions and answers'!$Z24),2,1)))))</f>
        <v/>
      </c>
      <c r="N34" s="188" t="str">
        <f>IF(ISBLANK('C. Market conditions'!N7),"",IF(('C. Market conditions'!N7)&gt;=0.5*('Adapted questions and answers'!$AD24+'Adapted questions and answers'!$AC24),5,IF(('C. Market conditions'!N7)&gt;=0.5*('Adapted questions and answers'!$AC24+'Adapted questions and answers'!$AB24),4,IF(('C. Market conditions'!N7)&gt;=0.5*('Adapted questions and answers'!$AB24+'Adapted questions and answers'!$AA24),3,IF(('C. Market conditions'!N7)&gt;=0.5*('Adapted questions and answers'!$AA24+'Adapted questions and answers'!$Z24),2,1)))))</f>
        <v/>
      </c>
      <c r="O34" s="188" t="str">
        <f>IF(ISBLANK('C. Market conditions'!O7),"",IF(('C. Market conditions'!O7)&gt;=0.5*('Adapted questions and answers'!$AD24+'Adapted questions and answers'!$AC24),5,IF(('C. Market conditions'!O7)&gt;=0.5*('Adapted questions and answers'!$AC24+'Adapted questions and answers'!$AB24),4,IF(('C. Market conditions'!O7)&gt;=0.5*('Adapted questions and answers'!$AB24+'Adapted questions and answers'!$AA24),3,IF(('C. Market conditions'!O7)&gt;=0.5*('Adapted questions and answers'!$AA24+'Adapted questions and answers'!$Z24),2,1)))))</f>
        <v/>
      </c>
      <c r="P34" s="188" t="str">
        <f>IF(ISBLANK('C. Market conditions'!P7),"",IF(('C. Market conditions'!P7)&gt;=0.5*('Adapted questions and answers'!$AD24+'Adapted questions and answers'!$AC24),5,IF(('C. Market conditions'!P7)&gt;=0.5*('Adapted questions and answers'!$AC24+'Adapted questions and answers'!$AB24),4,IF(('C. Market conditions'!P7)&gt;=0.5*('Adapted questions and answers'!$AB24+'Adapted questions and answers'!$AA24),3,IF(('C. Market conditions'!P7)&gt;=0.5*('Adapted questions and answers'!$AA24+'Adapted questions and answers'!$Z24),2,1)))))</f>
        <v/>
      </c>
      <c r="Q34" s="188" t="str">
        <f>IF(ISBLANK('C. Market conditions'!Q7),"",IF(('C. Market conditions'!Q7)&gt;=0.5*('Adapted questions and answers'!$AD24+'Adapted questions and answers'!$AC24),5,IF(('C. Market conditions'!Q7)&gt;=0.5*('Adapted questions and answers'!$AC24+'Adapted questions and answers'!$AB24),4,IF(('C. Market conditions'!Q7)&gt;=0.5*('Adapted questions and answers'!$AB24+'Adapted questions and answers'!$AA24),3,IF(('C. Market conditions'!Q7)&gt;=0.5*('Adapted questions and answers'!$AA24+'Adapted questions and answers'!$Z24),2,1)))))</f>
        <v/>
      </c>
      <c r="R34" s="188" t="str">
        <f>IF(ISBLANK('C. Market conditions'!R7),"",IF(('C. Market conditions'!R7)&gt;=0.5*('Adapted questions and answers'!$AD24+'Adapted questions and answers'!$AC24),5,IF(('C. Market conditions'!R7)&gt;=0.5*('Adapted questions and answers'!$AC24+'Adapted questions and answers'!$AB24),4,IF(('C. Market conditions'!R7)&gt;=0.5*('Adapted questions and answers'!$AB24+'Adapted questions and answers'!$AA24),3,IF(('C. Market conditions'!R7)&gt;=0.5*('Adapted questions and answers'!$AA24+'Adapted questions and answers'!$Z24),2,1)))))</f>
        <v/>
      </c>
      <c r="S34" s="188" t="str">
        <f>IF(ISBLANK('C. Market conditions'!S7),"",IF(('C. Market conditions'!S7)&gt;=0.5*('Adapted questions and answers'!$AD24+'Adapted questions and answers'!$AC24),5,IF(('C. Market conditions'!S7)&gt;=0.5*('Adapted questions and answers'!$AC24+'Adapted questions and answers'!$AB24),4,IF(('C. Market conditions'!S7)&gt;=0.5*('Adapted questions and answers'!$AB24+'Adapted questions and answers'!$AA24),3,IF(('C. Market conditions'!S7)&gt;=0.5*('Adapted questions and answers'!$AA24+'Adapted questions and answers'!$Z24),2,1)))))</f>
        <v/>
      </c>
      <c r="T34" s="188" t="str">
        <f>IF(ISBLANK('C. Market conditions'!T7),"",IF(('C. Market conditions'!T7)&gt;=0.5*('Adapted questions and answers'!$AD24+'Adapted questions and answers'!$AC24),5,IF(('C. Market conditions'!T7)&gt;=0.5*('Adapted questions and answers'!$AC24+'Adapted questions and answers'!$AB24),4,IF(('C. Market conditions'!T7)&gt;=0.5*('Adapted questions and answers'!$AB24+'Adapted questions and answers'!$AA24),3,IF(('C. Market conditions'!T7)&gt;=0.5*('Adapted questions and answers'!$AA24+'Adapted questions and answers'!$Z24),2,1)))))</f>
        <v/>
      </c>
      <c r="U34" s="188" t="str">
        <f>IF(ISBLANK('C. Market conditions'!U7),"",IF(('C. Market conditions'!U7)&gt;=0.5*('Adapted questions and answers'!$AD24+'Adapted questions and answers'!$AC24),5,IF(('C. Market conditions'!U7)&gt;=0.5*('Adapted questions and answers'!$AC24+'Adapted questions and answers'!$AB24),4,IF(('C. Market conditions'!U7)&gt;=0.5*('Adapted questions and answers'!$AB24+'Adapted questions and answers'!$AA24),3,IF(('C. Market conditions'!U7)&gt;=0.5*('Adapted questions and answers'!$AA24+'Adapted questions and answers'!$Z24),2,1)))))</f>
        <v/>
      </c>
      <c r="V34" s="188" t="str">
        <f>IF(ISBLANK('C. Market conditions'!V7),"",IF(('C. Market conditions'!V7)&gt;=0.5*('Adapted questions and answers'!$AD24+'Adapted questions and answers'!$AC24),5,IF(('C. Market conditions'!V7)&gt;=0.5*('Adapted questions and answers'!$AC24+'Adapted questions and answers'!$AB24),4,IF(('C. Market conditions'!V7)&gt;=0.5*('Adapted questions and answers'!$AB24+'Adapted questions and answers'!$AA24),3,IF(('C. Market conditions'!V7)&gt;=0.5*('Adapted questions and answers'!$AA24+'Adapted questions and answers'!$Z24),2,1)))))</f>
        <v/>
      </c>
      <c r="W34" s="188" t="str">
        <f>IF(ISBLANK('C. Market conditions'!W7),"",IF(('C. Market conditions'!W7)&gt;=0.5*('Adapted questions and answers'!$AD24+'Adapted questions and answers'!$AC24),5,IF(('C. Market conditions'!W7)&gt;=0.5*('Adapted questions and answers'!$AC24+'Adapted questions and answers'!$AB24),4,IF(('C. Market conditions'!W7)&gt;=0.5*('Adapted questions and answers'!$AB24+'Adapted questions and answers'!$AA24),3,IF(('C. Market conditions'!W7)&gt;=0.5*('Adapted questions and answers'!$AA24+'Adapted questions and answers'!$Z24),2,1)))))</f>
        <v/>
      </c>
      <c r="X34" s="188" t="str">
        <f>IF(ISBLANK('C. Market conditions'!X7),"",IF(('C. Market conditions'!X7)&gt;=0.5*('Adapted questions and answers'!$AD24+'Adapted questions and answers'!$AC24),5,IF(('C. Market conditions'!X7)&gt;=0.5*('Adapted questions and answers'!$AC24+'Adapted questions and answers'!$AB24),4,IF(('C. Market conditions'!X7)&gt;=0.5*('Adapted questions and answers'!$AB24+'Adapted questions and answers'!$AA24),3,IF(('C. Market conditions'!X7)&gt;=0.5*('Adapted questions and answers'!$AA24+'Adapted questions and answers'!$Z24),2,1)))))</f>
        <v/>
      </c>
      <c r="Y34" s="188" t="str">
        <f>IF(ISBLANK('C. Market conditions'!Y7),"",IF(('C. Market conditions'!Y7)&gt;=0.5*('Adapted questions and answers'!$AD24+'Adapted questions and answers'!$AC24),5,IF(('C. Market conditions'!Y7)&gt;=0.5*('Adapted questions and answers'!$AC24+'Adapted questions and answers'!$AB24),4,IF(('C. Market conditions'!Y7)&gt;=0.5*('Adapted questions and answers'!$AB24+'Adapted questions and answers'!$AA24),3,IF(('C. Market conditions'!Y7)&gt;=0.5*('Adapted questions and answers'!$AA24+'Adapted questions and answers'!$Z24),2,1)))))</f>
        <v/>
      </c>
      <c r="Z34" s="188" t="str">
        <f>IF(ISBLANK('C. Market conditions'!Z7),"",IF(('C. Market conditions'!Z7)&gt;=0.5*('Adapted questions and answers'!$AD24+'Adapted questions and answers'!$AC24),5,IF(('C. Market conditions'!Z7)&gt;=0.5*('Adapted questions and answers'!$AC24+'Adapted questions and answers'!$AB24),4,IF(('C. Market conditions'!Z7)&gt;=0.5*('Adapted questions and answers'!$AB24+'Adapted questions and answers'!$AA24),3,IF(('C. Market conditions'!Z7)&gt;=0.5*('Adapted questions and answers'!$AA24+'Adapted questions and answers'!$Z24),2,1)))))</f>
        <v/>
      </c>
      <c r="AA34" s="188" t="str">
        <f>IF(ISBLANK('C. Market conditions'!AA7),"",IF(('C. Market conditions'!AA7)&gt;=0.5*('Adapted questions and answers'!$AD24+'Adapted questions and answers'!$AC24),5,IF(('C. Market conditions'!AA7)&gt;=0.5*('Adapted questions and answers'!$AC24+'Adapted questions and answers'!$AB24),4,IF(('C. Market conditions'!AA7)&gt;=0.5*('Adapted questions and answers'!$AB24+'Adapted questions and answers'!$AA24),3,IF(('C. Market conditions'!AA7)&gt;=0.5*('Adapted questions and answers'!$AA24+'Adapted questions and answers'!$Z24),2,1)))))</f>
        <v/>
      </c>
    </row>
    <row r="35" spans="1:27" ht="14.25" customHeight="1">
      <c r="A35" s="35" t="str">
        <f>'C. Market conditions'!$A8</f>
        <v>C7: What knowledge does the company have of application potential and commercial opportunities?</v>
      </c>
      <c r="B35" s="35" t="str">
        <f>LEFT(A35,4)&amp;'Adapted questions and answers'!H25</f>
        <v>C7: Knowledge of commercial opportunities</v>
      </c>
      <c r="C35" s="188">
        <f>IF('C. Market conditions'!C8='Adapted questions and answers'!$J25,1,IF('C. Market conditions'!C8='Adapted questions and answers'!$K25,2,IF('C. Market conditions'!C8='Adapted questions and answers'!$L25,3,IF('C. Market conditions'!C8='Adapted questions and answers'!$M25,4,IF('C. Market conditions'!C8='Adapted questions and answers'!$N25,5,"")))))</f>
        <v>4</v>
      </c>
      <c r="D35" s="188">
        <f>IF('C. Market conditions'!D8='Adapted questions and answers'!$J25,1,IF('C. Market conditions'!D8='Adapted questions and answers'!$K25,2,IF('C. Market conditions'!D8='Adapted questions and answers'!$L25,3,IF('C. Market conditions'!D8='Adapted questions and answers'!$M25,4,IF('C. Market conditions'!D8='Adapted questions and answers'!$N25,5,"")))))</f>
        <v>3</v>
      </c>
      <c r="E35" s="188" t="str">
        <f>IF('C. Market conditions'!E8='Adapted questions and answers'!$J25,1,IF('C. Market conditions'!E8='Adapted questions and answers'!$K25,2,IF('C. Market conditions'!E8='Adapted questions and answers'!$L25,3,IF('C. Market conditions'!E8='Adapted questions and answers'!$M25,4,IF('C. Market conditions'!E8='Adapted questions and answers'!$N25,5,"")))))</f>
        <v/>
      </c>
      <c r="F35" s="188" t="str">
        <f>IF('C. Market conditions'!F8='Adapted questions and answers'!$J25,1,IF('C. Market conditions'!F8='Adapted questions and answers'!$K25,2,IF('C. Market conditions'!F8='Adapted questions and answers'!$L25,3,IF('C. Market conditions'!F8='Adapted questions and answers'!$M25,4,IF('C. Market conditions'!F8='Adapted questions and answers'!$N25,5,"")))))</f>
        <v/>
      </c>
      <c r="G35" s="188" t="str">
        <f>IF('C. Market conditions'!G8='Adapted questions and answers'!$J25,1,IF('C. Market conditions'!G8='Adapted questions and answers'!$K25,2,IF('C. Market conditions'!G8='Adapted questions and answers'!$L25,3,IF('C. Market conditions'!G8='Adapted questions and answers'!$M25,4,IF('C. Market conditions'!G8='Adapted questions and answers'!$N25,5,"")))))</f>
        <v/>
      </c>
      <c r="H35" s="188" t="str">
        <f>IF('C. Market conditions'!H8='Adapted questions and answers'!$J25,1,IF('C. Market conditions'!H8='Adapted questions and answers'!$K25,2,IF('C. Market conditions'!H8='Adapted questions and answers'!$L25,3,IF('C. Market conditions'!H8='Adapted questions and answers'!$M25,4,IF('C. Market conditions'!H8='Adapted questions and answers'!$N25,5,"")))))</f>
        <v/>
      </c>
      <c r="I35" s="188" t="str">
        <f>IF('C. Market conditions'!I8='Adapted questions and answers'!$J25,1,IF('C. Market conditions'!I8='Adapted questions and answers'!$K25,2,IF('C. Market conditions'!I8='Adapted questions and answers'!$L25,3,IF('C. Market conditions'!I8='Adapted questions and answers'!$M25,4,IF('C. Market conditions'!I8='Adapted questions and answers'!$N25,5,"")))))</f>
        <v/>
      </c>
      <c r="J35" s="188" t="str">
        <f>IF('C. Market conditions'!J8='Adapted questions and answers'!$J25,1,IF('C. Market conditions'!J8='Adapted questions and answers'!$K25,2,IF('C. Market conditions'!J8='Adapted questions and answers'!$L25,3,IF('C. Market conditions'!J8='Adapted questions and answers'!$M25,4,IF('C. Market conditions'!J8='Adapted questions and answers'!$N25,5,"")))))</f>
        <v/>
      </c>
      <c r="K35" s="188" t="str">
        <f>IF('C. Market conditions'!K8='Adapted questions and answers'!$J25,1,IF('C. Market conditions'!K8='Adapted questions and answers'!$K25,2,IF('C. Market conditions'!K8='Adapted questions and answers'!$L25,3,IF('C. Market conditions'!K8='Adapted questions and answers'!$M25,4,IF('C. Market conditions'!K8='Adapted questions and answers'!$N25,5,"")))))</f>
        <v/>
      </c>
      <c r="L35" s="188" t="str">
        <f>IF('C. Market conditions'!L8='Adapted questions and answers'!$J25,1,IF('C. Market conditions'!L8='Adapted questions and answers'!$K25,2,IF('C. Market conditions'!L8='Adapted questions and answers'!$L25,3,IF('C. Market conditions'!L8='Adapted questions and answers'!$M25,4,IF('C. Market conditions'!L8='Adapted questions and answers'!$N25,5,"")))))</f>
        <v/>
      </c>
      <c r="M35" s="188" t="str">
        <f>IF('C. Market conditions'!M8='Adapted questions and answers'!$J25,1,IF('C. Market conditions'!M8='Adapted questions and answers'!$K25,2,IF('C. Market conditions'!M8='Adapted questions and answers'!$L25,3,IF('C. Market conditions'!M8='Adapted questions and answers'!$M25,4,IF('C. Market conditions'!M8='Adapted questions and answers'!$N25,5,"")))))</f>
        <v/>
      </c>
      <c r="N35" s="188" t="str">
        <f>IF('C. Market conditions'!N8='Adapted questions and answers'!$J25,1,IF('C. Market conditions'!N8='Adapted questions and answers'!$K25,2,IF('C. Market conditions'!N8='Adapted questions and answers'!$L25,3,IF('C. Market conditions'!N8='Adapted questions and answers'!$M25,4,IF('C. Market conditions'!N8='Adapted questions and answers'!$N25,5,"")))))</f>
        <v/>
      </c>
      <c r="O35" s="188" t="str">
        <f>IF('C. Market conditions'!O8='Adapted questions and answers'!$J25,1,IF('C. Market conditions'!O8='Adapted questions and answers'!$K25,2,IF('C. Market conditions'!O8='Adapted questions and answers'!$L25,3,IF('C. Market conditions'!O8='Adapted questions and answers'!$M25,4,IF('C. Market conditions'!O8='Adapted questions and answers'!$N25,5,"")))))</f>
        <v/>
      </c>
      <c r="P35" s="188" t="str">
        <f>IF('C. Market conditions'!P8='Adapted questions and answers'!$J25,1,IF('C. Market conditions'!P8='Adapted questions and answers'!$K25,2,IF('C. Market conditions'!P8='Adapted questions and answers'!$L25,3,IF('C. Market conditions'!P8='Adapted questions and answers'!$M25,4,IF('C. Market conditions'!P8='Adapted questions and answers'!$N25,5,"")))))</f>
        <v/>
      </c>
      <c r="Q35" s="188" t="str">
        <f>IF('C. Market conditions'!Q8='Adapted questions and answers'!$J25,1,IF('C. Market conditions'!Q8='Adapted questions and answers'!$K25,2,IF('C. Market conditions'!Q8='Adapted questions and answers'!$L25,3,IF('C. Market conditions'!Q8='Adapted questions and answers'!$M25,4,IF('C. Market conditions'!Q8='Adapted questions and answers'!$N25,5,"")))))</f>
        <v/>
      </c>
      <c r="R35" s="188" t="str">
        <f>IF('C. Market conditions'!R8='Adapted questions and answers'!$J25,1,IF('C. Market conditions'!R8='Adapted questions and answers'!$K25,2,IF('C. Market conditions'!R8='Adapted questions and answers'!$L25,3,IF('C. Market conditions'!R8='Adapted questions and answers'!$M25,4,IF('C. Market conditions'!R8='Adapted questions and answers'!$N25,5,"")))))</f>
        <v/>
      </c>
      <c r="S35" s="188" t="str">
        <f>IF('C. Market conditions'!S8='Adapted questions and answers'!$J25,1,IF('C. Market conditions'!S8='Adapted questions and answers'!$K25,2,IF('C. Market conditions'!S8='Adapted questions and answers'!$L25,3,IF('C. Market conditions'!S8='Adapted questions and answers'!$M25,4,IF('C. Market conditions'!S8='Adapted questions and answers'!$N25,5,"")))))</f>
        <v/>
      </c>
      <c r="T35" s="188" t="str">
        <f>IF('C. Market conditions'!T8='Adapted questions and answers'!$J25,1,IF('C. Market conditions'!T8='Adapted questions and answers'!$K25,2,IF('C. Market conditions'!T8='Adapted questions and answers'!$L25,3,IF('C. Market conditions'!T8='Adapted questions and answers'!$M25,4,IF('C. Market conditions'!T8='Adapted questions and answers'!$N25,5,"")))))</f>
        <v/>
      </c>
      <c r="U35" s="188" t="str">
        <f>IF('C. Market conditions'!U8='Adapted questions and answers'!$J25,1,IF('C. Market conditions'!U8='Adapted questions and answers'!$K25,2,IF('C. Market conditions'!U8='Adapted questions and answers'!$L25,3,IF('C. Market conditions'!U8='Adapted questions and answers'!$M25,4,IF('C. Market conditions'!U8='Adapted questions and answers'!$N25,5,"")))))</f>
        <v/>
      </c>
      <c r="V35" s="188" t="str">
        <f>IF('C. Market conditions'!V8='Adapted questions and answers'!$J25,1,IF('C. Market conditions'!V8='Adapted questions and answers'!$K25,2,IF('C. Market conditions'!V8='Adapted questions and answers'!$L25,3,IF('C. Market conditions'!V8='Adapted questions and answers'!$M25,4,IF('C. Market conditions'!V8='Adapted questions and answers'!$N25,5,"")))))</f>
        <v/>
      </c>
      <c r="W35" s="188" t="str">
        <f>IF('C. Market conditions'!W8='Adapted questions and answers'!$J25,1,IF('C. Market conditions'!W8='Adapted questions and answers'!$K25,2,IF('C. Market conditions'!W8='Adapted questions and answers'!$L25,3,IF('C. Market conditions'!W8='Adapted questions and answers'!$M25,4,IF('C. Market conditions'!W8='Adapted questions and answers'!$N25,5,"")))))</f>
        <v/>
      </c>
      <c r="X35" s="188" t="str">
        <f>IF('C. Market conditions'!X8='Adapted questions and answers'!$J25,1,IF('C. Market conditions'!X8='Adapted questions and answers'!$K25,2,IF('C. Market conditions'!X8='Adapted questions and answers'!$L25,3,IF('C. Market conditions'!X8='Adapted questions and answers'!$M25,4,IF('C. Market conditions'!X8='Adapted questions and answers'!$N25,5,"")))))</f>
        <v/>
      </c>
      <c r="Y35" s="188" t="str">
        <f>IF('C. Market conditions'!Y8='Adapted questions and answers'!$J25,1,IF('C. Market conditions'!Y8='Adapted questions and answers'!$K25,2,IF('C. Market conditions'!Y8='Adapted questions and answers'!$L25,3,IF('C. Market conditions'!Y8='Adapted questions and answers'!$M25,4,IF('C. Market conditions'!Y8='Adapted questions and answers'!$N25,5,"")))))</f>
        <v/>
      </c>
      <c r="Z35" s="188" t="str">
        <f>IF('C. Market conditions'!Z8='Adapted questions and answers'!$J25,1,IF('C. Market conditions'!Z8='Adapted questions and answers'!$K25,2,IF('C. Market conditions'!Z8='Adapted questions and answers'!$L25,3,IF('C. Market conditions'!Z8='Adapted questions and answers'!$M25,4,IF('C. Market conditions'!Z8='Adapted questions and answers'!$N25,5,"")))))</f>
        <v/>
      </c>
      <c r="AA35" s="188" t="str">
        <f>IF('C. Market conditions'!AA8='Adapted questions and answers'!$J25,1,IF('C. Market conditions'!AA8='Adapted questions and answers'!$K25,2,IF('C. Market conditions'!AA8='Adapted questions and answers'!$L25,3,IF('C. Market conditions'!AA8='Adapted questions and answers'!$M25,4,IF('C. Market conditions'!AA8='Adapted questions and answers'!$N25,5,"")))))</f>
        <v/>
      </c>
    </row>
    <row r="36" spans="1:27" ht="14.25" customHeight="1">
      <c r="A36" s="35" t="str">
        <f>'C. Market conditions'!$A9</f>
        <v>C8: Does the patented technology embody potential revenue from licensing agreements?</v>
      </c>
      <c r="B36" s="35" t="str">
        <f>LEFT(A36,4)&amp;'Adapted questions and answers'!H26</f>
        <v>C8: Potential licensing revenue</v>
      </c>
      <c r="C36" s="188">
        <f>IF('C. Market conditions'!C9='Adapted questions and answers'!$J26,1,IF('C. Market conditions'!C9='Adapted questions and answers'!$K26,2,IF('C. Market conditions'!C9='Adapted questions and answers'!$L26,3,IF('C. Market conditions'!C9='Adapted questions and answers'!$M26,4,IF('C. Market conditions'!C9='Adapted questions and answers'!$N26,5,"")))))</f>
        <v>2</v>
      </c>
      <c r="D36" s="188">
        <f>IF('C. Market conditions'!D9='Adapted questions and answers'!$J26,1,IF('C. Market conditions'!D9='Adapted questions and answers'!$K26,2,IF('C. Market conditions'!D9='Adapted questions and answers'!$L26,3,IF('C. Market conditions'!D9='Adapted questions and answers'!$M26,4,IF('C. Market conditions'!D9='Adapted questions and answers'!$N26,5,"")))))</f>
        <v>2</v>
      </c>
      <c r="E36" s="188" t="str">
        <f>IF('C. Market conditions'!E9='Adapted questions and answers'!$J26,1,IF('C. Market conditions'!E9='Adapted questions and answers'!$K26,2,IF('C. Market conditions'!E9='Adapted questions and answers'!$L26,3,IF('C. Market conditions'!E9='Adapted questions and answers'!$M26,4,IF('C. Market conditions'!E9='Adapted questions and answers'!$N26,5,"")))))</f>
        <v/>
      </c>
      <c r="F36" s="188" t="str">
        <f>IF('C. Market conditions'!F9='Adapted questions and answers'!$J26,1,IF('C. Market conditions'!F9='Adapted questions and answers'!$K26,2,IF('C. Market conditions'!F9='Adapted questions and answers'!$L26,3,IF('C. Market conditions'!F9='Adapted questions and answers'!$M26,4,IF('C. Market conditions'!F9='Adapted questions and answers'!$N26,5,"")))))</f>
        <v/>
      </c>
      <c r="G36" s="188" t="str">
        <f>IF('C. Market conditions'!G9='Adapted questions and answers'!$J26,1,IF('C. Market conditions'!G9='Adapted questions and answers'!$K26,2,IF('C. Market conditions'!G9='Adapted questions and answers'!$L26,3,IF('C. Market conditions'!G9='Adapted questions and answers'!$M26,4,IF('C. Market conditions'!G9='Adapted questions and answers'!$N26,5,"")))))</f>
        <v/>
      </c>
      <c r="H36" s="188" t="str">
        <f>IF('C. Market conditions'!H9='Adapted questions and answers'!$J26,1,IF('C. Market conditions'!H9='Adapted questions and answers'!$K26,2,IF('C. Market conditions'!H9='Adapted questions and answers'!$L26,3,IF('C. Market conditions'!H9='Adapted questions and answers'!$M26,4,IF('C. Market conditions'!H9='Adapted questions and answers'!$N26,5,"")))))</f>
        <v/>
      </c>
      <c r="I36" s="188" t="str">
        <f>IF('C. Market conditions'!I9='Adapted questions and answers'!$J26,1,IF('C. Market conditions'!I9='Adapted questions and answers'!$K26,2,IF('C. Market conditions'!I9='Adapted questions and answers'!$L26,3,IF('C. Market conditions'!I9='Adapted questions and answers'!$M26,4,IF('C. Market conditions'!I9='Adapted questions and answers'!$N26,5,"")))))</f>
        <v/>
      </c>
      <c r="J36" s="188" t="str">
        <f>IF('C. Market conditions'!J9='Adapted questions and answers'!$J26,1,IF('C. Market conditions'!J9='Adapted questions and answers'!$K26,2,IF('C. Market conditions'!J9='Adapted questions and answers'!$L26,3,IF('C. Market conditions'!J9='Adapted questions and answers'!$M26,4,IF('C. Market conditions'!J9='Adapted questions and answers'!$N26,5,"")))))</f>
        <v/>
      </c>
      <c r="K36" s="188" t="str">
        <f>IF('C. Market conditions'!K9='Adapted questions and answers'!$J26,1,IF('C. Market conditions'!K9='Adapted questions and answers'!$K26,2,IF('C. Market conditions'!K9='Adapted questions and answers'!$L26,3,IF('C. Market conditions'!K9='Adapted questions and answers'!$M26,4,IF('C. Market conditions'!K9='Adapted questions and answers'!$N26,5,"")))))</f>
        <v/>
      </c>
      <c r="L36" s="188" t="str">
        <f>IF('C. Market conditions'!L9='Adapted questions and answers'!$J26,1,IF('C. Market conditions'!L9='Adapted questions and answers'!$K26,2,IF('C. Market conditions'!L9='Adapted questions and answers'!$L26,3,IF('C. Market conditions'!L9='Adapted questions and answers'!$M26,4,IF('C. Market conditions'!L9='Adapted questions and answers'!$N26,5,"")))))</f>
        <v/>
      </c>
      <c r="M36" s="188" t="str">
        <f>IF('C. Market conditions'!M9='Adapted questions and answers'!$J26,1,IF('C. Market conditions'!M9='Adapted questions and answers'!$K26,2,IF('C. Market conditions'!M9='Adapted questions and answers'!$L26,3,IF('C. Market conditions'!M9='Adapted questions and answers'!$M26,4,IF('C. Market conditions'!M9='Adapted questions and answers'!$N26,5,"")))))</f>
        <v/>
      </c>
      <c r="N36" s="188" t="str">
        <f>IF('C. Market conditions'!N9='Adapted questions and answers'!$J26,1,IF('C. Market conditions'!N9='Adapted questions and answers'!$K26,2,IF('C. Market conditions'!N9='Adapted questions and answers'!$L26,3,IF('C. Market conditions'!N9='Adapted questions and answers'!$M26,4,IF('C. Market conditions'!N9='Adapted questions and answers'!$N26,5,"")))))</f>
        <v/>
      </c>
      <c r="O36" s="188" t="str">
        <f>IF('C. Market conditions'!O9='Adapted questions and answers'!$J26,1,IF('C. Market conditions'!O9='Adapted questions and answers'!$K26,2,IF('C. Market conditions'!O9='Adapted questions and answers'!$L26,3,IF('C. Market conditions'!O9='Adapted questions and answers'!$M26,4,IF('C. Market conditions'!O9='Adapted questions and answers'!$N26,5,"")))))</f>
        <v/>
      </c>
      <c r="P36" s="188" t="str">
        <f>IF('C. Market conditions'!P9='Adapted questions and answers'!$J26,1,IF('C. Market conditions'!P9='Adapted questions and answers'!$K26,2,IF('C. Market conditions'!P9='Adapted questions and answers'!$L26,3,IF('C. Market conditions'!P9='Adapted questions and answers'!$M26,4,IF('C. Market conditions'!P9='Adapted questions and answers'!$N26,5,"")))))</f>
        <v/>
      </c>
      <c r="Q36" s="188" t="str">
        <f>IF('C. Market conditions'!Q9='Adapted questions and answers'!$J26,1,IF('C. Market conditions'!Q9='Adapted questions and answers'!$K26,2,IF('C. Market conditions'!Q9='Adapted questions and answers'!$L26,3,IF('C. Market conditions'!Q9='Adapted questions and answers'!$M26,4,IF('C. Market conditions'!Q9='Adapted questions and answers'!$N26,5,"")))))</f>
        <v/>
      </c>
      <c r="R36" s="188" t="str">
        <f>IF('C. Market conditions'!R9='Adapted questions and answers'!$J26,1,IF('C. Market conditions'!R9='Adapted questions and answers'!$K26,2,IF('C. Market conditions'!R9='Adapted questions and answers'!$L26,3,IF('C. Market conditions'!R9='Adapted questions and answers'!$M26,4,IF('C. Market conditions'!R9='Adapted questions and answers'!$N26,5,"")))))</f>
        <v/>
      </c>
      <c r="S36" s="188" t="str">
        <f>IF('C. Market conditions'!S9='Adapted questions and answers'!$J26,1,IF('C. Market conditions'!S9='Adapted questions and answers'!$K26,2,IF('C. Market conditions'!S9='Adapted questions and answers'!$L26,3,IF('C. Market conditions'!S9='Adapted questions and answers'!$M26,4,IF('C. Market conditions'!S9='Adapted questions and answers'!$N26,5,"")))))</f>
        <v/>
      </c>
      <c r="T36" s="188" t="str">
        <f>IF('C. Market conditions'!T9='Adapted questions and answers'!$J26,1,IF('C. Market conditions'!T9='Adapted questions and answers'!$K26,2,IF('C. Market conditions'!T9='Adapted questions and answers'!$L26,3,IF('C. Market conditions'!T9='Adapted questions and answers'!$M26,4,IF('C. Market conditions'!T9='Adapted questions and answers'!$N26,5,"")))))</f>
        <v/>
      </c>
      <c r="U36" s="188" t="str">
        <f>IF('C. Market conditions'!U9='Adapted questions and answers'!$J26,1,IF('C. Market conditions'!U9='Adapted questions and answers'!$K26,2,IF('C. Market conditions'!U9='Adapted questions and answers'!$L26,3,IF('C. Market conditions'!U9='Adapted questions and answers'!$M26,4,IF('C. Market conditions'!U9='Adapted questions and answers'!$N26,5,"")))))</f>
        <v/>
      </c>
      <c r="V36" s="188" t="str">
        <f>IF('C. Market conditions'!V9='Adapted questions and answers'!$J26,1,IF('C. Market conditions'!V9='Adapted questions and answers'!$K26,2,IF('C. Market conditions'!V9='Adapted questions and answers'!$L26,3,IF('C. Market conditions'!V9='Adapted questions and answers'!$M26,4,IF('C. Market conditions'!V9='Adapted questions and answers'!$N26,5,"")))))</f>
        <v/>
      </c>
      <c r="W36" s="188" t="str">
        <f>IF('C. Market conditions'!W9='Adapted questions and answers'!$J26,1,IF('C. Market conditions'!W9='Adapted questions and answers'!$K26,2,IF('C. Market conditions'!W9='Adapted questions and answers'!$L26,3,IF('C. Market conditions'!W9='Adapted questions and answers'!$M26,4,IF('C. Market conditions'!W9='Adapted questions and answers'!$N26,5,"")))))</f>
        <v/>
      </c>
      <c r="X36" s="188" t="str">
        <f>IF('C. Market conditions'!X9='Adapted questions and answers'!$J26,1,IF('C. Market conditions'!X9='Adapted questions and answers'!$K26,2,IF('C. Market conditions'!X9='Adapted questions and answers'!$L26,3,IF('C. Market conditions'!X9='Adapted questions and answers'!$M26,4,IF('C. Market conditions'!X9='Adapted questions and answers'!$N26,5,"")))))</f>
        <v/>
      </c>
      <c r="Y36" s="188" t="str">
        <f>IF('C. Market conditions'!Y9='Adapted questions and answers'!$J26,1,IF('C. Market conditions'!Y9='Adapted questions and answers'!$K26,2,IF('C. Market conditions'!Y9='Adapted questions and answers'!$L26,3,IF('C. Market conditions'!Y9='Adapted questions and answers'!$M26,4,IF('C. Market conditions'!Y9='Adapted questions and answers'!$N26,5,"")))))</f>
        <v/>
      </c>
      <c r="Z36" s="188" t="str">
        <f>IF('C. Market conditions'!Z9='Adapted questions and answers'!$J26,1,IF('C. Market conditions'!Z9='Adapted questions and answers'!$K26,2,IF('C. Market conditions'!Z9='Adapted questions and answers'!$L26,3,IF('C. Market conditions'!Z9='Adapted questions and answers'!$M26,4,IF('C. Market conditions'!Z9='Adapted questions and answers'!$N26,5,"")))))</f>
        <v/>
      </c>
      <c r="AA36" s="188" t="str">
        <f>IF('C. Market conditions'!AA9='Adapted questions and answers'!$J26,1,IF('C. Market conditions'!AA9='Adapted questions and answers'!$K26,2,IF('C. Market conditions'!AA9='Adapted questions and answers'!$L26,3,IF('C. Market conditions'!AA9='Adapted questions and answers'!$M26,4,IF('C. Market conditions'!AA9='Adapted questions and answers'!$N26,5,"")))))</f>
        <v/>
      </c>
    </row>
    <row r="37" spans="1:27" ht="14.25" customHeight="1">
      <c r="A37" s="35" t="str">
        <f>'C. Market conditions'!$A10</f>
        <v>C9: Do commercial activities require special permits/ licences</v>
      </c>
      <c r="B37" s="35" t="str">
        <f>LEFT(A37,4)&amp;'Adapted questions and answers'!H27</f>
        <v>C9: Permit/licence requirements</v>
      </c>
      <c r="C37" s="188">
        <f>IF('C. Market conditions'!C10='Adapted questions and answers'!$J27,1,IF('C. Market conditions'!C10='Adapted questions and answers'!$K27,2,IF('C. Market conditions'!C10='Adapted questions and answers'!$L27,3,IF('C. Market conditions'!C10='Adapted questions and answers'!$M27,4,IF('C. Market conditions'!C10='Adapted questions and answers'!$N27,5,"")))))</f>
        <v>5</v>
      </c>
      <c r="D37" s="188">
        <f>IF('C. Market conditions'!D10='Adapted questions and answers'!$J27,1,IF('C. Market conditions'!D10='Adapted questions and answers'!$K27,2,IF('C. Market conditions'!D10='Adapted questions and answers'!$L27,3,IF('C. Market conditions'!D10='Adapted questions and answers'!$M27,4,IF('C. Market conditions'!D10='Adapted questions and answers'!$N27,5,"")))))</f>
        <v>1</v>
      </c>
      <c r="E37" s="188" t="str">
        <f>IF('C. Market conditions'!E10='Adapted questions and answers'!$J27,1,IF('C. Market conditions'!E10='Adapted questions and answers'!$K27,2,IF('C. Market conditions'!E10='Adapted questions and answers'!$L27,3,IF('C. Market conditions'!E10='Adapted questions and answers'!$M27,4,IF('C. Market conditions'!E10='Adapted questions and answers'!$N27,5,"")))))</f>
        <v/>
      </c>
      <c r="F37" s="188" t="str">
        <f>IF('C. Market conditions'!F10='Adapted questions and answers'!$J27,1,IF('C. Market conditions'!F10='Adapted questions and answers'!$K27,2,IF('C. Market conditions'!F10='Adapted questions and answers'!$L27,3,IF('C. Market conditions'!F10='Adapted questions and answers'!$M27,4,IF('C. Market conditions'!F10='Adapted questions and answers'!$N27,5,"")))))</f>
        <v/>
      </c>
      <c r="G37" s="188" t="str">
        <f>IF('C. Market conditions'!G10='Adapted questions and answers'!$J27,1,IF('C. Market conditions'!G10='Adapted questions and answers'!$K27,2,IF('C. Market conditions'!G10='Adapted questions and answers'!$L27,3,IF('C. Market conditions'!G10='Adapted questions and answers'!$M27,4,IF('C. Market conditions'!G10='Adapted questions and answers'!$N27,5,"")))))</f>
        <v/>
      </c>
      <c r="H37" s="188" t="str">
        <f>IF('C. Market conditions'!H10='Adapted questions and answers'!$J27,1,IF('C. Market conditions'!H10='Adapted questions and answers'!$K27,2,IF('C. Market conditions'!H10='Adapted questions and answers'!$L27,3,IF('C. Market conditions'!H10='Adapted questions and answers'!$M27,4,IF('C. Market conditions'!H10='Adapted questions and answers'!$N27,5,"")))))</f>
        <v/>
      </c>
      <c r="I37" s="188" t="str">
        <f>IF('C. Market conditions'!I10='Adapted questions and answers'!$J27,1,IF('C. Market conditions'!I10='Adapted questions and answers'!$K27,2,IF('C. Market conditions'!I10='Adapted questions and answers'!$L27,3,IF('C. Market conditions'!I10='Adapted questions and answers'!$M27,4,IF('C. Market conditions'!I10='Adapted questions and answers'!$N27,5,"")))))</f>
        <v/>
      </c>
      <c r="J37" s="188" t="str">
        <f>IF('C. Market conditions'!J10='Adapted questions and answers'!$J27,1,IF('C. Market conditions'!J10='Adapted questions and answers'!$K27,2,IF('C. Market conditions'!J10='Adapted questions and answers'!$L27,3,IF('C. Market conditions'!J10='Adapted questions and answers'!$M27,4,IF('C. Market conditions'!J10='Adapted questions and answers'!$N27,5,"")))))</f>
        <v/>
      </c>
      <c r="K37" s="188" t="str">
        <f>IF('C. Market conditions'!K10='Adapted questions and answers'!$J27,1,IF('C. Market conditions'!K10='Adapted questions and answers'!$K27,2,IF('C. Market conditions'!K10='Adapted questions and answers'!$L27,3,IF('C. Market conditions'!K10='Adapted questions and answers'!$M27,4,IF('C. Market conditions'!K10='Adapted questions and answers'!$N27,5,"")))))</f>
        <v/>
      </c>
      <c r="L37" s="188" t="str">
        <f>IF('C. Market conditions'!L10='Adapted questions and answers'!$J27,1,IF('C. Market conditions'!L10='Adapted questions and answers'!$K27,2,IF('C. Market conditions'!L10='Adapted questions and answers'!$L27,3,IF('C. Market conditions'!L10='Adapted questions and answers'!$M27,4,IF('C. Market conditions'!L10='Adapted questions and answers'!$N27,5,"")))))</f>
        <v/>
      </c>
      <c r="M37" s="188" t="str">
        <f>IF('C. Market conditions'!M10='Adapted questions and answers'!$J27,1,IF('C. Market conditions'!M10='Adapted questions and answers'!$K27,2,IF('C. Market conditions'!M10='Adapted questions and answers'!$L27,3,IF('C. Market conditions'!M10='Adapted questions and answers'!$M27,4,IF('C. Market conditions'!M10='Adapted questions and answers'!$N27,5,"")))))</f>
        <v/>
      </c>
      <c r="N37" s="188" t="str">
        <f>IF('C. Market conditions'!N10='Adapted questions and answers'!$J27,1,IF('C. Market conditions'!N10='Adapted questions and answers'!$K27,2,IF('C. Market conditions'!N10='Adapted questions and answers'!$L27,3,IF('C. Market conditions'!N10='Adapted questions and answers'!$M27,4,IF('C. Market conditions'!N10='Adapted questions and answers'!$N27,5,"")))))</f>
        <v/>
      </c>
      <c r="O37" s="188" t="str">
        <f>IF('C. Market conditions'!O10='Adapted questions and answers'!$J27,1,IF('C. Market conditions'!O10='Adapted questions and answers'!$K27,2,IF('C. Market conditions'!O10='Adapted questions and answers'!$L27,3,IF('C. Market conditions'!O10='Adapted questions and answers'!$M27,4,IF('C. Market conditions'!O10='Adapted questions and answers'!$N27,5,"")))))</f>
        <v/>
      </c>
      <c r="P37" s="188" t="str">
        <f>IF('C. Market conditions'!P10='Adapted questions and answers'!$J27,1,IF('C. Market conditions'!P10='Adapted questions and answers'!$K27,2,IF('C. Market conditions'!P10='Adapted questions and answers'!$L27,3,IF('C. Market conditions'!P10='Adapted questions and answers'!$M27,4,IF('C. Market conditions'!P10='Adapted questions and answers'!$N27,5,"")))))</f>
        <v/>
      </c>
      <c r="Q37" s="188" t="str">
        <f>IF('C. Market conditions'!Q10='Adapted questions and answers'!$J27,1,IF('C. Market conditions'!Q10='Adapted questions and answers'!$K27,2,IF('C. Market conditions'!Q10='Adapted questions and answers'!$L27,3,IF('C. Market conditions'!Q10='Adapted questions and answers'!$M27,4,IF('C. Market conditions'!Q10='Adapted questions and answers'!$N27,5,"")))))</f>
        <v/>
      </c>
      <c r="R37" s="188" t="str">
        <f>IF('C. Market conditions'!R10='Adapted questions and answers'!$J27,1,IF('C. Market conditions'!R10='Adapted questions and answers'!$K27,2,IF('C. Market conditions'!R10='Adapted questions and answers'!$L27,3,IF('C. Market conditions'!R10='Adapted questions and answers'!$M27,4,IF('C. Market conditions'!R10='Adapted questions and answers'!$N27,5,"")))))</f>
        <v/>
      </c>
      <c r="S37" s="188" t="str">
        <f>IF('C. Market conditions'!S10='Adapted questions and answers'!$J27,1,IF('C. Market conditions'!S10='Adapted questions and answers'!$K27,2,IF('C. Market conditions'!S10='Adapted questions and answers'!$L27,3,IF('C. Market conditions'!S10='Adapted questions and answers'!$M27,4,IF('C. Market conditions'!S10='Adapted questions and answers'!$N27,5,"")))))</f>
        <v/>
      </c>
      <c r="T37" s="188" t="str">
        <f>IF('C. Market conditions'!T10='Adapted questions and answers'!$J27,1,IF('C. Market conditions'!T10='Adapted questions and answers'!$K27,2,IF('C. Market conditions'!T10='Adapted questions and answers'!$L27,3,IF('C. Market conditions'!T10='Adapted questions and answers'!$M27,4,IF('C. Market conditions'!T10='Adapted questions and answers'!$N27,5,"")))))</f>
        <v/>
      </c>
      <c r="U37" s="188" t="str">
        <f>IF('C. Market conditions'!U10='Adapted questions and answers'!$J27,1,IF('C. Market conditions'!U10='Adapted questions and answers'!$K27,2,IF('C. Market conditions'!U10='Adapted questions and answers'!$L27,3,IF('C. Market conditions'!U10='Adapted questions and answers'!$M27,4,IF('C. Market conditions'!U10='Adapted questions and answers'!$N27,5,"")))))</f>
        <v/>
      </c>
      <c r="V37" s="188" t="str">
        <f>IF('C. Market conditions'!V10='Adapted questions and answers'!$J27,1,IF('C. Market conditions'!V10='Adapted questions and answers'!$K27,2,IF('C. Market conditions'!V10='Adapted questions and answers'!$L27,3,IF('C. Market conditions'!V10='Adapted questions and answers'!$M27,4,IF('C. Market conditions'!V10='Adapted questions and answers'!$N27,5,"")))))</f>
        <v/>
      </c>
      <c r="W37" s="188" t="str">
        <f>IF('C. Market conditions'!W10='Adapted questions and answers'!$J27,1,IF('C. Market conditions'!W10='Adapted questions and answers'!$K27,2,IF('C. Market conditions'!W10='Adapted questions and answers'!$L27,3,IF('C. Market conditions'!W10='Adapted questions and answers'!$M27,4,IF('C. Market conditions'!W10='Adapted questions and answers'!$N27,5,"")))))</f>
        <v/>
      </c>
      <c r="X37" s="188" t="str">
        <f>IF('C. Market conditions'!X10='Adapted questions and answers'!$J27,1,IF('C. Market conditions'!X10='Adapted questions and answers'!$K27,2,IF('C. Market conditions'!X10='Adapted questions and answers'!$L27,3,IF('C. Market conditions'!X10='Adapted questions and answers'!$M27,4,IF('C. Market conditions'!X10='Adapted questions and answers'!$N27,5,"")))))</f>
        <v/>
      </c>
      <c r="Y37" s="188" t="str">
        <f>IF('C. Market conditions'!Y10='Adapted questions and answers'!$J27,1,IF('C. Market conditions'!Y10='Adapted questions and answers'!$K27,2,IF('C. Market conditions'!Y10='Adapted questions and answers'!$L27,3,IF('C. Market conditions'!Y10='Adapted questions and answers'!$M27,4,IF('C. Market conditions'!Y10='Adapted questions and answers'!$N27,5,"")))))</f>
        <v/>
      </c>
      <c r="Z37" s="188" t="str">
        <f>IF('C. Market conditions'!Z10='Adapted questions and answers'!$J27,1,IF('C. Market conditions'!Z10='Adapted questions and answers'!$K27,2,IF('C. Market conditions'!Z10='Adapted questions and answers'!$L27,3,IF('C. Market conditions'!Z10='Adapted questions and answers'!$M27,4,IF('C. Market conditions'!Z10='Adapted questions and answers'!$N27,5,"")))))</f>
        <v/>
      </c>
      <c r="AA37" s="188" t="str">
        <f>IF('C. Market conditions'!AA10='Adapted questions and answers'!$J27,1,IF('C. Market conditions'!AA10='Adapted questions and answers'!$K27,2,IF('C. Market conditions'!AA10='Adapted questions and answers'!$L27,3,IF('C. Market conditions'!AA10='Adapted questions and answers'!$M27,4,IF('C. Market conditions'!AA10='Adapted questions and answers'!$N27,5,"")))))</f>
        <v/>
      </c>
    </row>
    <row r="38" spans="1:27" ht="14.25" customHeight="1">
      <c r="B38" s="176" t="s">
        <v>640</v>
      </c>
      <c r="C38">
        <f>SUM(C29:C37)</f>
        <v>32</v>
      </c>
      <c r="D38">
        <f t="shared" ref="D38:AA38" si="2">SUM(D29:D37)</f>
        <v>25</v>
      </c>
      <c r="E38">
        <f t="shared" si="2"/>
        <v>0</v>
      </c>
      <c r="F38">
        <f t="shared" si="2"/>
        <v>0</v>
      </c>
      <c r="G38">
        <f t="shared" si="2"/>
        <v>0</v>
      </c>
      <c r="H38">
        <f t="shared" si="2"/>
        <v>0</v>
      </c>
      <c r="I38">
        <f t="shared" si="2"/>
        <v>0</v>
      </c>
      <c r="J38">
        <f t="shared" si="2"/>
        <v>0</v>
      </c>
      <c r="K38">
        <f t="shared" si="2"/>
        <v>0</v>
      </c>
      <c r="L38">
        <f t="shared" si="2"/>
        <v>0</v>
      </c>
      <c r="M38">
        <f t="shared" si="2"/>
        <v>0</v>
      </c>
      <c r="N38">
        <f t="shared" si="2"/>
        <v>0</v>
      </c>
      <c r="O38">
        <f t="shared" si="2"/>
        <v>0</v>
      </c>
      <c r="P38">
        <f t="shared" si="2"/>
        <v>0</v>
      </c>
      <c r="Q38">
        <f t="shared" si="2"/>
        <v>0</v>
      </c>
      <c r="R38">
        <f t="shared" si="2"/>
        <v>0</v>
      </c>
      <c r="S38">
        <f t="shared" si="2"/>
        <v>0</v>
      </c>
      <c r="T38">
        <f t="shared" si="2"/>
        <v>0</v>
      </c>
      <c r="U38">
        <f t="shared" si="2"/>
        <v>0</v>
      </c>
      <c r="V38">
        <f t="shared" si="2"/>
        <v>0</v>
      </c>
      <c r="W38">
        <f t="shared" si="2"/>
        <v>0</v>
      </c>
      <c r="X38">
        <f t="shared" si="2"/>
        <v>0</v>
      </c>
      <c r="Y38">
        <f t="shared" si="2"/>
        <v>0</v>
      </c>
      <c r="Z38">
        <f t="shared" si="2"/>
        <v>0</v>
      </c>
      <c r="AA38">
        <f t="shared" si="2"/>
        <v>0</v>
      </c>
    </row>
    <row r="39" spans="1:27" ht="14.25" customHeight="1">
      <c r="A39" s="2" t="s">
        <v>402</v>
      </c>
    </row>
    <row r="40" spans="1:27" ht="14.25" customHeight="1"/>
    <row r="41" spans="1:27" ht="14.25" customHeight="1">
      <c r="A41" s="34" t="s">
        <v>5</v>
      </c>
      <c r="B41" s="34" t="s">
        <v>639</v>
      </c>
      <c r="C41" s="35" t="str">
        <f>'D. Finance'!C1</f>
        <v>Patent 1</v>
      </c>
      <c r="D41" s="35" t="str">
        <f>'D. Finance'!D1</f>
        <v>Patent 2</v>
      </c>
      <c r="E41" s="35" t="str">
        <f>'D. Finance'!E1</f>
        <v>Patent 3</v>
      </c>
      <c r="F41" s="35" t="str">
        <f>'D. Finance'!F1</f>
        <v>Patent 4</v>
      </c>
      <c r="G41" s="35" t="str">
        <f>'D. Finance'!G1</f>
        <v>Patent 5</v>
      </c>
      <c r="H41" s="35" t="str">
        <f>'D. Finance'!H1</f>
        <v>Patent 6</v>
      </c>
      <c r="I41" s="35" t="str">
        <f>'D. Finance'!I1</f>
        <v>Patent 7</v>
      </c>
      <c r="J41" s="35" t="str">
        <f>'D. Finance'!J1</f>
        <v>Patent 8</v>
      </c>
      <c r="K41" s="35" t="str">
        <f>'D. Finance'!K1</f>
        <v>Patent 9</v>
      </c>
      <c r="L41" s="35" t="str">
        <f>'D. Finance'!L1</f>
        <v>Patent 10</v>
      </c>
      <c r="M41" s="35" t="str">
        <f>'D. Finance'!M1</f>
        <v>Patent 11</v>
      </c>
      <c r="N41" s="35" t="str">
        <f>'D. Finance'!N1</f>
        <v>Patent 12</v>
      </c>
      <c r="O41" s="35" t="str">
        <f>'D. Finance'!O1</f>
        <v>Patent 13</v>
      </c>
      <c r="P41" s="35" t="str">
        <f>'D. Finance'!P1</f>
        <v>Patent 14</v>
      </c>
      <c r="Q41" s="35" t="str">
        <f>'D. Finance'!Q1</f>
        <v>Patent 15</v>
      </c>
      <c r="R41" s="35" t="str">
        <f>'D. Finance'!R1</f>
        <v>Patent 16</v>
      </c>
      <c r="S41" s="35" t="str">
        <f>'D. Finance'!S1</f>
        <v>Patent 17</v>
      </c>
      <c r="T41" s="35" t="str">
        <f>'D. Finance'!T1</f>
        <v>Patent 18</v>
      </c>
      <c r="U41" s="35" t="str">
        <f>'D. Finance'!U1</f>
        <v>Patent 19</v>
      </c>
      <c r="V41" s="35" t="str">
        <f>'D. Finance'!V1</f>
        <v>Patent 20</v>
      </c>
      <c r="W41" s="35" t="str">
        <f>'D. Finance'!W1</f>
        <v>Patent 21</v>
      </c>
      <c r="X41" s="35" t="str">
        <f>'D. Finance'!X1</f>
        <v>Patent 22</v>
      </c>
      <c r="Y41" s="35" t="str">
        <f>'D. Finance'!Y1</f>
        <v>Patent 23</v>
      </c>
      <c r="Z41" s="35" t="str">
        <f>'D. Finance'!Z1</f>
        <v>Patent 24</v>
      </c>
      <c r="AA41" s="35" t="str">
        <f>'D. Finance'!AA1</f>
        <v>Patent 25</v>
      </c>
    </row>
    <row r="42" spans="1:27" ht="14.25" customHeight="1">
      <c r="A42" s="35" t="str">
        <f>'D. Finance'!$A2</f>
        <v>D1: Can the existing business area output in the relevant market be maintained without utilising the patented technology?</v>
      </c>
      <c r="B42" s="35" t="str">
        <f>LEFT(A42,4)&amp;'Adapted questions and answers'!$H28</f>
        <v>D1: Business output maintainability</v>
      </c>
      <c r="C42" s="188">
        <f>IF(ISBLANK('D. Finance'!C2),"",IF('D. Finance'!C2&gt;=0.5*('Adapted questions and answers'!$Z28+'Adapted questions and answers'!$AA28),1,IF('D. Finance'!C2&gt;=0.5*('Adapted questions and answers'!$AA28+'Adapted questions and answers'!$AB28),2,IF('D. Finance'!C2&gt;=0.5*('Adapted questions and answers'!$AB28+'Adapted questions and answers'!$AC28),3, IF('D. Finance'!C2&gt;=0.5*('Adapted questions and answers'!$AC28+'Adapted questions and answers'!$AD28),4,5)))))</f>
        <v>4</v>
      </c>
      <c r="D42" s="188">
        <f>IF(ISBLANK('D. Finance'!D2),"",IF('D. Finance'!D2&gt;=0.5*('Adapted questions and answers'!$Z28+'Adapted questions and answers'!$AA28),1,IF('D. Finance'!D2&gt;=0.5*('Adapted questions and answers'!$AA28+'Adapted questions and answers'!$AB28),2,IF('D. Finance'!D2&gt;=0.5*('Adapted questions and answers'!$AB28+'Adapted questions and answers'!$AC28),3, IF('D. Finance'!D2&gt;=0.5*('Adapted questions and answers'!$AC28+'Adapted questions and answers'!$AD28),4,5)))))</f>
        <v>1</v>
      </c>
      <c r="E42" s="188" t="str">
        <f>IF(ISBLANK('D. Finance'!E2),"",IF('D. Finance'!E2&gt;=0.5*('Adapted questions and answers'!$Z28+'Adapted questions and answers'!$AA28),1,IF('D. Finance'!E2&gt;=0.5*('Adapted questions and answers'!$AA28+'Adapted questions and answers'!$AB28),2,IF('D. Finance'!E2&gt;=0.5*('Adapted questions and answers'!$AB28+'Adapted questions and answers'!$AC28),3, IF('D. Finance'!E2&gt;=0.5*('Adapted questions and answers'!$AC28+'Adapted questions and answers'!$AD28),4,5)))))</f>
        <v/>
      </c>
      <c r="F42" s="188" t="str">
        <f>IF(ISBLANK('D. Finance'!F2),"",IF('D. Finance'!F2&gt;=0.5*('Adapted questions and answers'!$Z28+'Adapted questions and answers'!$AA28),1,IF('D. Finance'!F2&gt;=0.5*('Adapted questions and answers'!$AA28+'Adapted questions and answers'!$AB28),2,IF('D. Finance'!F2&gt;=0.5*('Adapted questions and answers'!$AB28+'Adapted questions and answers'!$AC28),3, IF('D. Finance'!F2&gt;=0.5*('Adapted questions and answers'!$AC28+'Adapted questions and answers'!$AD28),4,5)))))</f>
        <v/>
      </c>
      <c r="G42" s="188" t="str">
        <f>IF(ISBLANK('D. Finance'!G2),"",IF('D. Finance'!G2&gt;=0.5*('Adapted questions and answers'!$Z28+'Adapted questions and answers'!$AA28),1,IF('D. Finance'!G2&gt;=0.5*('Adapted questions and answers'!$AA28+'Adapted questions and answers'!$AB28),2,IF('D. Finance'!G2&gt;=0.5*('Adapted questions and answers'!$AB28+'Adapted questions and answers'!$AC28),3, IF('D. Finance'!G2&gt;=0.5*('Adapted questions and answers'!$AC28+'Adapted questions and answers'!$AD28),4,5)))))</f>
        <v/>
      </c>
      <c r="H42" s="188" t="str">
        <f>IF(ISBLANK('D. Finance'!H2),"",IF('D. Finance'!H2&gt;=0.5*('Adapted questions and answers'!$Z28+'Adapted questions and answers'!$AA28),1,IF('D. Finance'!H2&gt;=0.5*('Adapted questions and answers'!$AA28+'Adapted questions and answers'!$AB28),2,IF('D. Finance'!H2&gt;=0.5*('Adapted questions and answers'!$AB28+'Adapted questions and answers'!$AC28),3, IF('D. Finance'!H2&gt;=0.5*('Adapted questions and answers'!$AC28+'Adapted questions and answers'!$AD28),4,5)))))</f>
        <v/>
      </c>
      <c r="I42" s="188" t="str">
        <f>IF(ISBLANK('D. Finance'!I2),"",IF('D. Finance'!I2&gt;=0.5*('Adapted questions and answers'!$Z28+'Adapted questions and answers'!$AA28),1,IF('D. Finance'!I2&gt;=0.5*('Adapted questions and answers'!$AA28+'Adapted questions and answers'!$AB28),2,IF('D. Finance'!I2&gt;=0.5*('Adapted questions and answers'!$AB28+'Adapted questions and answers'!$AC28),3, IF('D. Finance'!I2&gt;=0.5*('Adapted questions and answers'!$AC28+'Adapted questions and answers'!$AD28),4,5)))))</f>
        <v/>
      </c>
      <c r="J42" s="188" t="str">
        <f>IF(ISBLANK('D. Finance'!J2),"",IF('D. Finance'!J2&gt;=0.5*('Adapted questions and answers'!$Z28+'Adapted questions and answers'!$AA28),1,IF('D. Finance'!J2&gt;=0.5*('Adapted questions and answers'!$AA28+'Adapted questions and answers'!$AB28),2,IF('D. Finance'!J2&gt;=0.5*('Adapted questions and answers'!$AB28+'Adapted questions and answers'!$AC28),3, IF('D. Finance'!J2&gt;=0.5*('Adapted questions and answers'!$AC28+'Adapted questions and answers'!$AD28),4,5)))))</f>
        <v/>
      </c>
      <c r="K42" s="188" t="str">
        <f>IF(ISBLANK('D. Finance'!K2),"",IF('D. Finance'!K2&gt;=0.5*('Adapted questions and answers'!$Z28+'Adapted questions and answers'!$AA28),1,IF('D. Finance'!K2&gt;=0.5*('Adapted questions and answers'!$AA28+'Adapted questions and answers'!$AB28),2,IF('D. Finance'!K2&gt;=0.5*('Adapted questions and answers'!$AB28+'Adapted questions and answers'!$AC28),3, IF('D. Finance'!K2&gt;=0.5*('Adapted questions and answers'!$AC28+'Adapted questions and answers'!$AD28),4,5)))))</f>
        <v/>
      </c>
      <c r="L42" s="188" t="str">
        <f>IF(ISBLANK('D. Finance'!L2),"",IF('D. Finance'!L2&gt;=0.5*('Adapted questions and answers'!$Z28+'Adapted questions and answers'!$AA28),1,IF('D. Finance'!L2&gt;=0.5*('Adapted questions and answers'!$AA28+'Adapted questions and answers'!$AB28),2,IF('D. Finance'!L2&gt;=0.5*('Adapted questions and answers'!$AB28+'Adapted questions and answers'!$AC28),3, IF('D. Finance'!L2&gt;=0.5*('Adapted questions and answers'!$AC28+'Adapted questions and answers'!$AD28),4,5)))))</f>
        <v/>
      </c>
      <c r="M42" s="188" t="str">
        <f>IF(ISBLANK('D. Finance'!M2),"",IF('D. Finance'!M2&gt;=0.5*('Adapted questions and answers'!$Z28+'Adapted questions and answers'!$AA28),1,IF('D. Finance'!M2&gt;=0.5*('Adapted questions and answers'!$AA28+'Adapted questions and answers'!$AB28),2,IF('D. Finance'!M2&gt;=0.5*('Adapted questions and answers'!$AB28+'Adapted questions and answers'!$AC28),3, IF('D. Finance'!M2&gt;=0.5*('Adapted questions and answers'!$AC28+'Adapted questions and answers'!$AD28),4,5)))))</f>
        <v/>
      </c>
      <c r="N42" s="188" t="str">
        <f>IF(ISBLANK('D. Finance'!N2),"",IF('D. Finance'!N2&gt;=0.5*('Adapted questions and answers'!$Z28+'Adapted questions and answers'!$AA28),1,IF('D. Finance'!N2&gt;=0.5*('Adapted questions and answers'!$AA28+'Adapted questions and answers'!$AB28),2,IF('D. Finance'!N2&gt;=0.5*('Adapted questions and answers'!$AB28+'Adapted questions and answers'!$AC28),3, IF('D. Finance'!N2&gt;=0.5*('Adapted questions and answers'!$AC28+'Adapted questions and answers'!$AD28),4,5)))))</f>
        <v/>
      </c>
      <c r="O42" s="188" t="str">
        <f>IF(ISBLANK('D. Finance'!O2),"",IF('D. Finance'!O2&gt;=0.5*('Adapted questions and answers'!$Z28+'Adapted questions and answers'!$AA28),1,IF('D. Finance'!O2&gt;=0.5*('Adapted questions and answers'!$AA28+'Adapted questions and answers'!$AB28),2,IF('D. Finance'!O2&gt;=0.5*('Adapted questions and answers'!$AB28+'Adapted questions and answers'!$AC28),3, IF('D. Finance'!O2&gt;=0.5*('Adapted questions and answers'!$AC28+'Adapted questions and answers'!$AD28),4,5)))))</f>
        <v/>
      </c>
      <c r="P42" s="188" t="str">
        <f>IF(ISBLANK('D. Finance'!P2),"",IF('D. Finance'!P2&gt;=0.5*('Adapted questions and answers'!$Z28+'Adapted questions and answers'!$AA28),1,IF('D. Finance'!P2&gt;=0.5*('Adapted questions and answers'!$AA28+'Adapted questions and answers'!$AB28),2,IF('D. Finance'!P2&gt;=0.5*('Adapted questions and answers'!$AB28+'Adapted questions and answers'!$AC28),3, IF('D. Finance'!P2&gt;=0.5*('Adapted questions and answers'!$AC28+'Adapted questions and answers'!$AD28),4,5)))))</f>
        <v/>
      </c>
      <c r="Q42" s="188" t="str">
        <f>IF(ISBLANK('D. Finance'!Q2),"",IF('D. Finance'!Q2&gt;=0.5*('Adapted questions and answers'!$Z28+'Adapted questions and answers'!$AA28),1,IF('D. Finance'!Q2&gt;=0.5*('Adapted questions and answers'!$AA28+'Adapted questions and answers'!$AB28),2,IF('D. Finance'!Q2&gt;=0.5*('Adapted questions and answers'!$AB28+'Adapted questions and answers'!$AC28),3, IF('D. Finance'!Q2&gt;=0.5*('Adapted questions and answers'!$AC28+'Adapted questions and answers'!$AD28),4,5)))))</f>
        <v/>
      </c>
      <c r="R42" s="188" t="str">
        <f>IF(ISBLANK('D. Finance'!R2),"",IF('D. Finance'!R2&gt;=0.5*('Adapted questions and answers'!$Z28+'Adapted questions and answers'!$AA28),1,IF('D. Finance'!R2&gt;=0.5*('Adapted questions and answers'!$AA28+'Adapted questions and answers'!$AB28),2,IF('D. Finance'!R2&gt;=0.5*('Adapted questions and answers'!$AB28+'Adapted questions and answers'!$AC28),3, IF('D. Finance'!R2&gt;=0.5*('Adapted questions and answers'!$AC28+'Adapted questions and answers'!$AD28),4,5)))))</f>
        <v/>
      </c>
      <c r="S42" s="188" t="str">
        <f>IF(ISBLANK('D. Finance'!S2),"",IF('D. Finance'!S2&gt;=0.5*('Adapted questions and answers'!$Z28+'Adapted questions and answers'!$AA28),1,IF('D. Finance'!S2&gt;=0.5*('Adapted questions and answers'!$AA28+'Adapted questions and answers'!$AB28),2,IF('D. Finance'!S2&gt;=0.5*('Adapted questions and answers'!$AB28+'Adapted questions and answers'!$AC28),3, IF('D. Finance'!S2&gt;=0.5*('Adapted questions and answers'!$AC28+'Adapted questions and answers'!$AD28),4,5)))))</f>
        <v/>
      </c>
      <c r="T42" s="188" t="str">
        <f>IF(ISBLANK('D. Finance'!T2),"",IF('D. Finance'!T2&gt;=0.5*('Adapted questions and answers'!$Z28+'Adapted questions and answers'!$AA28),1,IF('D. Finance'!T2&gt;=0.5*('Adapted questions and answers'!$AA28+'Adapted questions and answers'!$AB28),2,IF('D. Finance'!T2&gt;=0.5*('Adapted questions and answers'!$AB28+'Adapted questions and answers'!$AC28),3, IF('D. Finance'!T2&gt;=0.5*('Adapted questions and answers'!$AC28+'Adapted questions and answers'!$AD28),4,5)))))</f>
        <v/>
      </c>
      <c r="U42" s="188" t="str">
        <f>IF(ISBLANK('D. Finance'!U2),"",IF('D. Finance'!U2&gt;=0.5*('Adapted questions and answers'!$Z28+'Adapted questions and answers'!$AA28),1,IF('D. Finance'!U2&gt;=0.5*('Adapted questions and answers'!$AA28+'Adapted questions and answers'!$AB28),2,IF('D. Finance'!U2&gt;=0.5*('Adapted questions and answers'!$AB28+'Adapted questions and answers'!$AC28),3, IF('D. Finance'!U2&gt;=0.5*('Adapted questions and answers'!$AC28+'Adapted questions and answers'!$AD28),4,5)))))</f>
        <v/>
      </c>
      <c r="V42" s="188" t="str">
        <f>IF(ISBLANK('D. Finance'!V2),"",IF('D. Finance'!V2&gt;=0.5*('Adapted questions and answers'!$Z28+'Adapted questions and answers'!$AA28),1,IF('D. Finance'!V2&gt;=0.5*('Adapted questions and answers'!$AA28+'Adapted questions and answers'!$AB28),2,IF('D. Finance'!V2&gt;=0.5*('Adapted questions and answers'!$AB28+'Adapted questions and answers'!$AC28),3, IF('D. Finance'!V2&gt;=0.5*('Adapted questions and answers'!$AC28+'Adapted questions and answers'!$AD28),4,5)))))</f>
        <v/>
      </c>
      <c r="W42" s="188" t="str">
        <f>IF(ISBLANK('D. Finance'!W2),"",IF('D. Finance'!W2&gt;=0.5*('Adapted questions and answers'!$Z28+'Adapted questions and answers'!$AA28),1,IF('D. Finance'!W2&gt;=0.5*('Adapted questions and answers'!$AA28+'Adapted questions and answers'!$AB28),2,IF('D. Finance'!W2&gt;=0.5*('Adapted questions and answers'!$AB28+'Adapted questions and answers'!$AC28),3, IF('D. Finance'!W2&gt;=0.5*('Adapted questions and answers'!$AC28+'Adapted questions and answers'!$AD28),4,5)))))</f>
        <v/>
      </c>
      <c r="X42" s="188" t="str">
        <f>IF(ISBLANK('D. Finance'!X2),"",IF('D. Finance'!X2&gt;=0.5*('Adapted questions and answers'!$Z28+'Adapted questions and answers'!$AA28),1,IF('D. Finance'!X2&gt;=0.5*('Adapted questions and answers'!$AA28+'Adapted questions and answers'!$AB28),2,IF('D. Finance'!X2&gt;=0.5*('Adapted questions and answers'!$AB28+'Adapted questions and answers'!$AC28),3, IF('D. Finance'!X2&gt;=0.5*('Adapted questions and answers'!$AC28+'Adapted questions and answers'!$AD28),4,5)))))</f>
        <v/>
      </c>
      <c r="Y42" s="188" t="str">
        <f>IF(ISBLANK('D. Finance'!Y2),"",IF('D. Finance'!Y2&gt;=0.5*('Adapted questions and answers'!$Z28+'Adapted questions and answers'!$AA28),1,IF('D. Finance'!Y2&gt;=0.5*('Adapted questions and answers'!$AA28+'Adapted questions and answers'!$AB28),2,IF('D. Finance'!Y2&gt;=0.5*('Adapted questions and answers'!$AB28+'Adapted questions and answers'!$AC28),3, IF('D. Finance'!Y2&gt;=0.5*('Adapted questions and answers'!$AC28+'Adapted questions and answers'!$AD28),4,5)))))</f>
        <v/>
      </c>
      <c r="Z42" s="188" t="str">
        <f>IF(ISBLANK('D. Finance'!Z2),"",IF('D. Finance'!Z2&gt;=0.5*('Adapted questions and answers'!$Z28+'Adapted questions and answers'!$AA28),1,IF('D. Finance'!Z2&gt;=0.5*('Adapted questions and answers'!$AA28+'Adapted questions and answers'!$AB28),2,IF('D. Finance'!Z2&gt;=0.5*('Adapted questions and answers'!$AB28+'Adapted questions and answers'!$AC28),3, IF('D. Finance'!Z2&gt;=0.5*('Adapted questions and answers'!$AC28+'Adapted questions and answers'!$AD28),4,5)))))</f>
        <v/>
      </c>
      <c r="AA42" s="188" t="str">
        <f>IF(ISBLANK('D. Finance'!AA2),"",IF('D. Finance'!AA2&gt;=0.5*('Adapted questions and answers'!$Z28+'Adapted questions and answers'!$AA28),1,IF('D. Finance'!AA2&gt;=0.5*('Adapted questions and answers'!$AA28+'Adapted questions and answers'!$AB28),2,IF('D. Finance'!AA2&gt;=0.5*('Adapted questions and answers'!$AB28+'Adapted questions and answers'!$AC28),3, IF('D. Finance'!AA2&gt;=0.5*('Adapted questions and answers'!$AC28+'Adapted questions and answers'!$AD28),4,5)))))</f>
        <v/>
      </c>
    </row>
    <row r="43" spans="1:27" ht="14.25" customHeight="1">
      <c r="A43" s="35" t="str">
        <f>'D. Finance'!$A3</f>
        <v>D2: What are the necessary future development costs?</v>
      </c>
      <c r="B43" s="35" t="str">
        <f>LEFT(A43,4)&amp;'Adapted questions and answers'!$H29</f>
        <v>D2: Future cost of development</v>
      </c>
      <c r="C43" s="188">
        <f>IF(ISBLANK('D. Finance'!C3),"",IF('D. Finance'!C3&gt;=0.5*('Adapted questions and answers'!$Z29+'Adapted questions and answers'!$AA29),1,IF('D. Finance'!C3&gt;=0.5*('Adapted questions and answers'!$AA29+'Adapted questions and answers'!$AB29),2,IF('D. Finance'!C3&gt;=0.5*('Adapted questions and answers'!$AB29+'Adapted questions and answers'!$AC29),3, IF('D. Finance'!C3&gt;=0.5*('Adapted questions and answers'!$AC29+'Adapted questions and answers'!$AD29),4,5)))))</f>
        <v>2</v>
      </c>
      <c r="D43" s="188">
        <f>IF(ISBLANK('D. Finance'!D3),"",IF('D. Finance'!D3&gt;=0.5*('Adapted questions and answers'!$Z29+'Adapted questions and answers'!$AA29),1,IF('D. Finance'!D3&gt;=0.5*('Adapted questions and answers'!$AA29+'Adapted questions and answers'!$AB29),2,IF('D. Finance'!D3&gt;=0.5*('Adapted questions and answers'!$AB29+'Adapted questions and answers'!$AC29),3, IF('D. Finance'!D3&gt;=0.5*('Adapted questions and answers'!$AC29+'Adapted questions and answers'!$AD29),4,5)))))</f>
        <v>2</v>
      </c>
      <c r="E43" s="188" t="str">
        <f>IF(ISBLANK('D. Finance'!E3),"",IF('D. Finance'!E3&gt;=0.5*('Adapted questions and answers'!$Z29+'Adapted questions and answers'!$AA29),1,IF('D. Finance'!E3&gt;=0.5*('Adapted questions and answers'!$AA29+'Adapted questions and answers'!$AB29),2,IF('D. Finance'!E3&gt;=0.5*('Adapted questions and answers'!$AB29+'Adapted questions and answers'!$AC29),3, IF('D. Finance'!E3&gt;=0.5*('Adapted questions and answers'!$AC29+'Adapted questions and answers'!$AD29),4,5)))))</f>
        <v/>
      </c>
      <c r="F43" s="188" t="str">
        <f>IF(ISBLANK('D. Finance'!F3),"",IF('D. Finance'!F3&gt;=0.5*('Adapted questions and answers'!$Z29+'Adapted questions and answers'!$AA29),1,IF('D. Finance'!F3&gt;=0.5*('Adapted questions and answers'!$AA29+'Adapted questions and answers'!$AB29),2,IF('D. Finance'!F3&gt;=0.5*('Adapted questions and answers'!$AB29+'Adapted questions and answers'!$AC29),3, IF('D. Finance'!F3&gt;=0.5*('Adapted questions and answers'!$AC29+'Adapted questions and answers'!$AD29),4,5)))))</f>
        <v/>
      </c>
      <c r="G43" s="188" t="str">
        <f>IF(ISBLANK('D. Finance'!G3),"",IF('D. Finance'!G3&gt;=0.5*('Adapted questions and answers'!$Z29+'Adapted questions and answers'!$AA29),1,IF('D. Finance'!G3&gt;=0.5*('Adapted questions and answers'!$AA29+'Adapted questions and answers'!$AB29),2,IF('D. Finance'!G3&gt;=0.5*('Adapted questions and answers'!$AB29+'Adapted questions and answers'!$AC29),3, IF('D. Finance'!G3&gt;=0.5*('Adapted questions and answers'!$AC29+'Adapted questions and answers'!$AD29),4,5)))))</f>
        <v/>
      </c>
      <c r="H43" s="188" t="str">
        <f>IF(ISBLANK('D. Finance'!H3),"",IF('D. Finance'!H3&gt;=0.5*('Adapted questions and answers'!$Z29+'Adapted questions and answers'!$AA29),1,IF('D. Finance'!H3&gt;=0.5*('Adapted questions and answers'!$AA29+'Adapted questions and answers'!$AB29),2,IF('D. Finance'!H3&gt;=0.5*('Adapted questions and answers'!$AB29+'Adapted questions and answers'!$AC29),3, IF('D. Finance'!H3&gt;=0.5*('Adapted questions and answers'!$AC29+'Adapted questions and answers'!$AD29),4,5)))))</f>
        <v/>
      </c>
      <c r="I43" s="188" t="str">
        <f>IF(ISBLANK('D. Finance'!I3),"",IF('D. Finance'!I3&gt;=0.5*('Adapted questions and answers'!$Z29+'Adapted questions and answers'!$AA29),1,IF('D. Finance'!I3&gt;=0.5*('Adapted questions and answers'!$AA29+'Adapted questions and answers'!$AB29),2,IF('D. Finance'!I3&gt;=0.5*('Adapted questions and answers'!$AB29+'Adapted questions and answers'!$AC29),3, IF('D. Finance'!I3&gt;=0.5*('Adapted questions and answers'!$AC29+'Adapted questions and answers'!$AD29),4,5)))))</f>
        <v/>
      </c>
      <c r="J43" s="188" t="str">
        <f>IF(ISBLANK('D. Finance'!J3),"",IF('D. Finance'!J3&gt;=0.5*('Adapted questions and answers'!$Z29+'Adapted questions and answers'!$AA29),1,IF('D. Finance'!J3&gt;=0.5*('Adapted questions and answers'!$AA29+'Adapted questions and answers'!$AB29),2,IF('D. Finance'!J3&gt;=0.5*('Adapted questions and answers'!$AB29+'Adapted questions and answers'!$AC29),3, IF('D. Finance'!J3&gt;=0.5*('Adapted questions and answers'!$AC29+'Adapted questions and answers'!$AD29),4,5)))))</f>
        <v/>
      </c>
      <c r="K43" s="188" t="str">
        <f>IF(ISBLANK('D. Finance'!K3),"",IF('D. Finance'!K3&gt;=0.5*('Adapted questions and answers'!$Z29+'Adapted questions and answers'!$AA29),1,IF('D. Finance'!K3&gt;=0.5*('Adapted questions and answers'!$AA29+'Adapted questions and answers'!$AB29),2,IF('D. Finance'!K3&gt;=0.5*('Adapted questions and answers'!$AB29+'Adapted questions and answers'!$AC29),3, IF('D. Finance'!K3&gt;=0.5*('Adapted questions and answers'!$AC29+'Adapted questions and answers'!$AD29),4,5)))))</f>
        <v/>
      </c>
      <c r="L43" s="188" t="str">
        <f>IF(ISBLANK('D. Finance'!L3),"",IF('D. Finance'!L3&gt;=0.5*('Adapted questions and answers'!$Z29+'Adapted questions and answers'!$AA29),1,IF('D. Finance'!L3&gt;=0.5*('Adapted questions and answers'!$AA29+'Adapted questions and answers'!$AB29),2,IF('D. Finance'!L3&gt;=0.5*('Adapted questions and answers'!$AB29+'Adapted questions and answers'!$AC29),3, IF('D. Finance'!L3&gt;=0.5*('Adapted questions and answers'!$AC29+'Adapted questions and answers'!$AD29),4,5)))))</f>
        <v/>
      </c>
      <c r="M43" s="188" t="str">
        <f>IF(ISBLANK('D. Finance'!M3),"",IF('D. Finance'!M3&gt;=0.5*('Adapted questions and answers'!$Z29+'Adapted questions and answers'!$AA29),1,IF('D. Finance'!M3&gt;=0.5*('Adapted questions and answers'!$AA29+'Adapted questions and answers'!$AB29),2,IF('D. Finance'!M3&gt;=0.5*('Adapted questions and answers'!$AB29+'Adapted questions and answers'!$AC29),3, IF('D. Finance'!M3&gt;=0.5*('Adapted questions and answers'!$AC29+'Adapted questions and answers'!$AD29),4,5)))))</f>
        <v/>
      </c>
      <c r="N43" s="188" t="str">
        <f>IF(ISBLANK('D. Finance'!N3),"",IF('D. Finance'!N3&gt;=0.5*('Adapted questions and answers'!$Z29+'Adapted questions and answers'!$AA29),1,IF('D. Finance'!N3&gt;=0.5*('Adapted questions and answers'!$AA29+'Adapted questions and answers'!$AB29),2,IF('D. Finance'!N3&gt;=0.5*('Adapted questions and answers'!$AB29+'Adapted questions and answers'!$AC29),3, IF('D. Finance'!N3&gt;=0.5*('Adapted questions and answers'!$AC29+'Adapted questions and answers'!$AD29),4,5)))))</f>
        <v/>
      </c>
      <c r="O43" s="188" t="str">
        <f>IF(ISBLANK('D. Finance'!O3),"",IF('D. Finance'!O3&gt;=0.5*('Adapted questions and answers'!$Z29+'Adapted questions and answers'!$AA29),1,IF('D. Finance'!O3&gt;=0.5*('Adapted questions and answers'!$AA29+'Adapted questions and answers'!$AB29),2,IF('D. Finance'!O3&gt;=0.5*('Adapted questions and answers'!$AB29+'Adapted questions and answers'!$AC29),3, IF('D. Finance'!O3&gt;=0.5*('Adapted questions and answers'!$AC29+'Adapted questions and answers'!$AD29),4,5)))))</f>
        <v/>
      </c>
      <c r="P43" s="188" t="str">
        <f>IF(ISBLANK('D. Finance'!P3),"",IF('D. Finance'!P3&gt;=0.5*('Adapted questions and answers'!$Z29+'Adapted questions and answers'!$AA29),1,IF('D. Finance'!P3&gt;=0.5*('Adapted questions and answers'!$AA29+'Adapted questions and answers'!$AB29),2,IF('D. Finance'!P3&gt;=0.5*('Adapted questions and answers'!$AB29+'Adapted questions and answers'!$AC29),3, IF('D. Finance'!P3&gt;=0.5*('Adapted questions and answers'!$AC29+'Adapted questions and answers'!$AD29),4,5)))))</f>
        <v/>
      </c>
      <c r="Q43" s="188" t="str">
        <f>IF(ISBLANK('D. Finance'!Q3),"",IF('D. Finance'!Q3&gt;=0.5*('Adapted questions and answers'!$Z29+'Adapted questions and answers'!$AA29),1,IF('D. Finance'!Q3&gt;=0.5*('Adapted questions and answers'!$AA29+'Adapted questions and answers'!$AB29),2,IF('D. Finance'!Q3&gt;=0.5*('Adapted questions and answers'!$AB29+'Adapted questions and answers'!$AC29),3, IF('D. Finance'!Q3&gt;=0.5*('Adapted questions and answers'!$AC29+'Adapted questions and answers'!$AD29),4,5)))))</f>
        <v/>
      </c>
      <c r="R43" s="188" t="str">
        <f>IF(ISBLANK('D. Finance'!R3),"",IF('D. Finance'!R3&gt;=0.5*('Adapted questions and answers'!$Z29+'Adapted questions and answers'!$AA29),1,IF('D. Finance'!R3&gt;=0.5*('Adapted questions and answers'!$AA29+'Adapted questions and answers'!$AB29),2,IF('D. Finance'!R3&gt;=0.5*('Adapted questions and answers'!$AB29+'Adapted questions and answers'!$AC29),3, IF('D. Finance'!R3&gt;=0.5*('Adapted questions and answers'!$AC29+'Adapted questions and answers'!$AD29),4,5)))))</f>
        <v/>
      </c>
      <c r="S43" s="188" t="str">
        <f>IF(ISBLANK('D. Finance'!S3),"",IF('D. Finance'!S3&gt;=0.5*('Adapted questions and answers'!$Z29+'Adapted questions and answers'!$AA29),1,IF('D. Finance'!S3&gt;=0.5*('Adapted questions and answers'!$AA29+'Adapted questions and answers'!$AB29),2,IF('D. Finance'!S3&gt;=0.5*('Adapted questions and answers'!$AB29+'Adapted questions and answers'!$AC29),3, IF('D. Finance'!S3&gt;=0.5*('Adapted questions and answers'!$AC29+'Adapted questions and answers'!$AD29),4,5)))))</f>
        <v/>
      </c>
      <c r="T43" s="188" t="str">
        <f>IF(ISBLANK('D. Finance'!T3),"",IF('D. Finance'!T3&gt;=0.5*('Adapted questions and answers'!$Z29+'Adapted questions and answers'!$AA29),1,IF('D. Finance'!T3&gt;=0.5*('Adapted questions and answers'!$AA29+'Adapted questions and answers'!$AB29),2,IF('D. Finance'!T3&gt;=0.5*('Adapted questions and answers'!$AB29+'Adapted questions and answers'!$AC29),3, IF('D. Finance'!T3&gt;=0.5*('Adapted questions and answers'!$AC29+'Adapted questions and answers'!$AD29),4,5)))))</f>
        <v/>
      </c>
      <c r="U43" s="188" t="str">
        <f>IF(ISBLANK('D. Finance'!U3),"",IF('D. Finance'!U3&gt;=0.5*('Adapted questions and answers'!$Z29+'Adapted questions and answers'!$AA29),1,IF('D. Finance'!U3&gt;=0.5*('Adapted questions and answers'!$AA29+'Adapted questions and answers'!$AB29),2,IF('D. Finance'!U3&gt;=0.5*('Adapted questions and answers'!$AB29+'Adapted questions and answers'!$AC29),3, IF('D. Finance'!U3&gt;=0.5*('Adapted questions and answers'!$AC29+'Adapted questions and answers'!$AD29),4,5)))))</f>
        <v/>
      </c>
      <c r="V43" s="188" t="str">
        <f>IF(ISBLANK('D. Finance'!V3),"",IF('D. Finance'!V3&gt;=0.5*('Adapted questions and answers'!$Z29+'Adapted questions and answers'!$AA29),1,IF('D. Finance'!V3&gt;=0.5*('Adapted questions and answers'!$AA29+'Adapted questions and answers'!$AB29),2,IF('D. Finance'!V3&gt;=0.5*('Adapted questions and answers'!$AB29+'Adapted questions and answers'!$AC29),3, IF('D. Finance'!V3&gt;=0.5*('Adapted questions and answers'!$AC29+'Adapted questions and answers'!$AD29),4,5)))))</f>
        <v/>
      </c>
      <c r="W43" s="188" t="str">
        <f>IF(ISBLANK('D. Finance'!W3),"",IF('D. Finance'!W3&gt;=0.5*('Adapted questions and answers'!$Z29+'Adapted questions and answers'!$AA29),1,IF('D. Finance'!W3&gt;=0.5*('Adapted questions and answers'!$AA29+'Adapted questions and answers'!$AB29),2,IF('D. Finance'!W3&gt;=0.5*('Adapted questions and answers'!$AB29+'Adapted questions and answers'!$AC29),3, IF('D. Finance'!W3&gt;=0.5*('Adapted questions and answers'!$AC29+'Adapted questions and answers'!$AD29),4,5)))))</f>
        <v/>
      </c>
      <c r="X43" s="188" t="str">
        <f>IF(ISBLANK('D. Finance'!X3),"",IF('D. Finance'!X3&gt;=0.5*('Adapted questions and answers'!$Z29+'Adapted questions and answers'!$AA29),1,IF('D. Finance'!X3&gt;=0.5*('Adapted questions and answers'!$AA29+'Adapted questions and answers'!$AB29),2,IF('D. Finance'!X3&gt;=0.5*('Adapted questions and answers'!$AB29+'Adapted questions and answers'!$AC29),3, IF('D. Finance'!X3&gt;=0.5*('Adapted questions and answers'!$AC29+'Adapted questions and answers'!$AD29),4,5)))))</f>
        <v/>
      </c>
      <c r="Y43" s="188" t="str">
        <f>IF(ISBLANK('D. Finance'!Y3),"",IF('D. Finance'!Y3&gt;=0.5*('Adapted questions and answers'!$Z29+'Adapted questions and answers'!$AA29),1,IF('D. Finance'!Y3&gt;=0.5*('Adapted questions and answers'!$AA29+'Adapted questions and answers'!$AB29),2,IF('D. Finance'!Y3&gt;=0.5*('Adapted questions and answers'!$AB29+'Adapted questions and answers'!$AC29),3, IF('D. Finance'!Y3&gt;=0.5*('Adapted questions and answers'!$AC29+'Adapted questions and answers'!$AD29),4,5)))))</f>
        <v/>
      </c>
      <c r="Z43" s="188" t="str">
        <f>IF(ISBLANK('D. Finance'!Z3),"",IF('D. Finance'!Z3&gt;=0.5*('Adapted questions and answers'!$Z29+'Adapted questions and answers'!$AA29),1,IF('D. Finance'!Z3&gt;=0.5*('Adapted questions and answers'!$AA29+'Adapted questions and answers'!$AB29),2,IF('D. Finance'!Z3&gt;=0.5*('Adapted questions and answers'!$AB29+'Adapted questions and answers'!$AC29),3, IF('D. Finance'!Z3&gt;=0.5*('Adapted questions and answers'!$AC29+'Adapted questions and answers'!$AD29),4,5)))))</f>
        <v/>
      </c>
      <c r="AA43" s="188" t="str">
        <f>IF(ISBLANK('D. Finance'!AA3),"",IF('D. Finance'!AA3&gt;=0.5*('Adapted questions and answers'!$Z29+'Adapted questions and answers'!$AA29),1,IF('D. Finance'!AA3&gt;=0.5*('Adapted questions and answers'!$AA29+'Adapted questions and answers'!$AB29),2,IF('D. Finance'!AA3&gt;=0.5*('Adapted questions and answers'!$AB29+'Adapted questions and answers'!$AC29),3, IF('D. Finance'!AA3&gt;=0.5*('Adapted questions and answers'!$AC29+'Adapted questions and answers'!$AD29),4,5)))))</f>
        <v/>
      </c>
    </row>
    <row r="44" spans="1:27" ht="14.25" customHeight="1">
      <c r="A44" s="35" t="str">
        <f>'D. Finance'!$A4</f>
        <v>D3: What is the index for cost of production when implementing the patented technology?</v>
      </c>
      <c r="B44" s="35" t="str">
        <f>LEFT(A44,4)&amp;'Adapted questions and answers'!$H30</f>
        <v>D3: Cost of production</v>
      </c>
      <c r="C44" s="188">
        <f>IF(ISBLANK('D. Finance'!C4),"",IF('D. Finance'!C4&gt;=0.5*('Adapted questions and answers'!$Z30+'Adapted questions and answers'!$AA30),1,IF('D. Finance'!C4&gt;=0.5*('Adapted questions and answers'!$AA30+'Adapted questions and answers'!$AB30),2,IF('D. Finance'!C4&gt;=0.5*('Adapted questions and answers'!$AB30+'Adapted questions and answers'!$AC30),3, IF('D. Finance'!C4&gt;=0.5*('Adapted questions and answers'!$AC30+'Adapted questions and answers'!$AD30),4,5)))))</f>
        <v>3</v>
      </c>
      <c r="D44" s="188">
        <f>IF(ISBLANK('D. Finance'!D4),"",IF('D. Finance'!D4&gt;=0.5*('Adapted questions and answers'!$Z30+'Adapted questions and answers'!$AA30),1,IF('D. Finance'!D4&gt;=0.5*('Adapted questions and answers'!$AA30+'Adapted questions and answers'!$AB30),2,IF('D. Finance'!D4&gt;=0.5*('Adapted questions and answers'!$AB30+'Adapted questions and answers'!$AC30),3, IF('D. Finance'!D4&gt;=0.5*('Adapted questions and answers'!$AC30+'Adapted questions and answers'!$AD30),4,5)))))</f>
        <v>3</v>
      </c>
      <c r="E44" s="188" t="str">
        <f>IF(ISBLANK('D. Finance'!E4),"",IF('D. Finance'!E4&gt;=0.5*('Adapted questions and answers'!$Z30+'Adapted questions and answers'!$AA30),1,IF('D. Finance'!E4&gt;=0.5*('Adapted questions and answers'!$AA30+'Adapted questions and answers'!$AB30),2,IF('D. Finance'!E4&gt;=0.5*('Adapted questions and answers'!$AB30+'Adapted questions and answers'!$AC30),3, IF('D. Finance'!E4&gt;=0.5*('Adapted questions and answers'!$AC30+'Adapted questions and answers'!$AD30),4,5)))))</f>
        <v/>
      </c>
      <c r="F44" s="188" t="str">
        <f>IF(ISBLANK('D. Finance'!F4),"",IF('D. Finance'!F4&gt;=0.5*('Adapted questions and answers'!$Z30+'Adapted questions and answers'!$AA30),1,IF('D. Finance'!F4&gt;=0.5*('Adapted questions and answers'!$AA30+'Adapted questions and answers'!$AB30),2,IF('D. Finance'!F4&gt;=0.5*('Adapted questions and answers'!$AB30+'Adapted questions and answers'!$AC30),3, IF('D. Finance'!F4&gt;=0.5*('Adapted questions and answers'!$AC30+'Adapted questions and answers'!$AD30),4,5)))))</f>
        <v/>
      </c>
      <c r="G44" s="188" t="str">
        <f>IF(ISBLANK('D. Finance'!G4),"",IF('D. Finance'!G4&gt;=0.5*('Adapted questions and answers'!$Z30+'Adapted questions and answers'!$AA30),1,IF('D. Finance'!G4&gt;=0.5*('Adapted questions and answers'!$AA30+'Adapted questions and answers'!$AB30),2,IF('D. Finance'!G4&gt;=0.5*('Adapted questions and answers'!$AB30+'Adapted questions and answers'!$AC30),3, IF('D. Finance'!G4&gt;=0.5*('Adapted questions and answers'!$AC30+'Adapted questions and answers'!$AD30),4,5)))))</f>
        <v/>
      </c>
      <c r="H44" s="188" t="str">
        <f>IF(ISBLANK('D. Finance'!H4),"",IF('D. Finance'!H4&gt;=0.5*('Adapted questions and answers'!$Z30+'Adapted questions and answers'!$AA30),1,IF('D. Finance'!H4&gt;=0.5*('Adapted questions and answers'!$AA30+'Adapted questions and answers'!$AB30),2,IF('D. Finance'!H4&gt;=0.5*('Adapted questions and answers'!$AB30+'Adapted questions and answers'!$AC30),3, IF('D. Finance'!H4&gt;=0.5*('Adapted questions and answers'!$AC30+'Adapted questions and answers'!$AD30),4,5)))))</f>
        <v/>
      </c>
      <c r="I44" s="188" t="str">
        <f>IF(ISBLANK('D. Finance'!I4),"",IF('D. Finance'!I4&gt;=0.5*('Adapted questions and answers'!$Z30+'Adapted questions and answers'!$AA30),1,IF('D. Finance'!I4&gt;=0.5*('Adapted questions and answers'!$AA30+'Adapted questions and answers'!$AB30),2,IF('D. Finance'!I4&gt;=0.5*('Adapted questions and answers'!$AB30+'Adapted questions and answers'!$AC30),3, IF('D. Finance'!I4&gt;=0.5*('Adapted questions and answers'!$AC30+'Adapted questions and answers'!$AD30),4,5)))))</f>
        <v/>
      </c>
      <c r="J44" s="188" t="str">
        <f>IF(ISBLANK('D. Finance'!J4),"",IF('D. Finance'!J4&gt;=0.5*('Adapted questions and answers'!$Z30+'Adapted questions and answers'!$AA30),1,IF('D. Finance'!J4&gt;=0.5*('Adapted questions and answers'!$AA30+'Adapted questions and answers'!$AB30),2,IF('D. Finance'!J4&gt;=0.5*('Adapted questions and answers'!$AB30+'Adapted questions and answers'!$AC30),3, IF('D. Finance'!J4&gt;=0.5*('Adapted questions and answers'!$AC30+'Adapted questions and answers'!$AD30),4,5)))))</f>
        <v/>
      </c>
      <c r="K44" s="188" t="str">
        <f>IF(ISBLANK('D. Finance'!K4),"",IF('D. Finance'!K4&gt;=0.5*('Adapted questions and answers'!$Z30+'Adapted questions and answers'!$AA30),1,IF('D. Finance'!K4&gt;=0.5*('Adapted questions and answers'!$AA30+'Adapted questions and answers'!$AB30),2,IF('D. Finance'!K4&gt;=0.5*('Adapted questions and answers'!$AB30+'Adapted questions and answers'!$AC30),3, IF('D. Finance'!K4&gt;=0.5*('Adapted questions and answers'!$AC30+'Adapted questions and answers'!$AD30),4,5)))))</f>
        <v/>
      </c>
      <c r="L44" s="188" t="str">
        <f>IF(ISBLANK('D. Finance'!L4),"",IF('D. Finance'!L4&gt;=0.5*('Adapted questions and answers'!$Z30+'Adapted questions and answers'!$AA30),1,IF('D. Finance'!L4&gt;=0.5*('Adapted questions and answers'!$AA30+'Adapted questions and answers'!$AB30),2,IF('D. Finance'!L4&gt;=0.5*('Adapted questions and answers'!$AB30+'Adapted questions and answers'!$AC30),3, IF('D. Finance'!L4&gt;=0.5*('Adapted questions and answers'!$AC30+'Adapted questions and answers'!$AD30),4,5)))))</f>
        <v/>
      </c>
      <c r="M44" s="188" t="str">
        <f>IF(ISBLANK('D. Finance'!M4),"",IF('D. Finance'!M4&gt;=0.5*('Adapted questions and answers'!$Z30+'Adapted questions and answers'!$AA30),1,IF('D. Finance'!M4&gt;=0.5*('Adapted questions and answers'!$AA30+'Adapted questions and answers'!$AB30),2,IF('D. Finance'!M4&gt;=0.5*('Adapted questions and answers'!$AB30+'Adapted questions and answers'!$AC30),3, IF('D. Finance'!M4&gt;=0.5*('Adapted questions and answers'!$AC30+'Adapted questions and answers'!$AD30),4,5)))))</f>
        <v/>
      </c>
      <c r="N44" s="188" t="str">
        <f>IF(ISBLANK('D. Finance'!N4),"",IF('D. Finance'!N4&gt;=0.5*('Adapted questions and answers'!$Z30+'Adapted questions and answers'!$AA30),1,IF('D. Finance'!N4&gt;=0.5*('Adapted questions and answers'!$AA30+'Adapted questions and answers'!$AB30),2,IF('D. Finance'!N4&gt;=0.5*('Adapted questions and answers'!$AB30+'Adapted questions and answers'!$AC30),3, IF('D. Finance'!N4&gt;=0.5*('Adapted questions and answers'!$AC30+'Adapted questions and answers'!$AD30),4,5)))))</f>
        <v/>
      </c>
      <c r="O44" s="188" t="str">
        <f>IF(ISBLANK('D. Finance'!O4),"",IF('D. Finance'!O4&gt;=0.5*('Adapted questions and answers'!$Z30+'Adapted questions and answers'!$AA30),1,IF('D. Finance'!O4&gt;=0.5*('Adapted questions and answers'!$AA30+'Adapted questions and answers'!$AB30),2,IF('D. Finance'!O4&gt;=0.5*('Adapted questions and answers'!$AB30+'Adapted questions and answers'!$AC30),3, IF('D. Finance'!O4&gt;=0.5*('Adapted questions and answers'!$AC30+'Adapted questions and answers'!$AD30),4,5)))))</f>
        <v/>
      </c>
      <c r="P44" s="188" t="str">
        <f>IF(ISBLANK('D. Finance'!P4),"",IF('D. Finance'!P4&gt;=0.5*('Adapted questions and answers'!$Z30+'Adapted questions and answers'!$AA30),1,IF('D. Finance'!P4&gt;=0.5*('Adapted questions and answers'!$AA30+'Adapted questions and answers'!$AB30),2,IF('D. Finance'!P4&gt;=0.5*('Adapted questions and answers'!$AB30+'Adapted questions and answers'!$AC30),3, IF('D. Finance'!P4&gt;=0.5*('Adapted questions and answers'!$AC30+'Adapted questions and answers'!$AD30),4,5)))))</f>
        <v/>
      </c>
      <c r="Q44" s="188" t="str">
        <f>IF(ISBLANK('D. Finance'!Q4),"",IF('D. Finance'!Q4&gt;=0.5*('Adapted questions and answers'!$Z30+'Adapted questions and answers'!$AA30),1,IF('D. Finance'!Q4&gt;=0.5*('Adapted questions and answers'!$AA30+'Adapted questions and answers'!$AB30),2,IF('D. Finance'!Q4&gt;=0.5*('Adapted questions and answers'!$AB30+'Adapted questions and answers'!$AC30),3, IF('D. Finance'!Q4&gt;=0.5*('Adapted questions and answers'!$AC30+'Adapted questions and answers'!$AD30),4,5)))))</f>
        <v/>
      </c>
      <c r="R44" s="188" t="str">
        <f>IF(ISBLANK('D. Finance'!R4),"",IF('D. Finance'!R4&gt;=0.5*('Adapted questions and answers'!$Z30+'Adapted questions and answers'!$AA30),1,IF('D. Finance'!R4&gt;=0.5*('Adapted questions and answers'!$AA30+'Adapted questions and answers'!$AB30),2,IF('D. Finance'!R4&gt;=0.5*('Adapted questions and answers'!$AB30+'Adapted questions and answers'!$AC30),3, IF('D. Finance'!R4&gt;=0.5*('Adapted questions and answers'!$AC30+'Adapted questions and answers'!$AD30),4,5)))))</f>
        <v/>
      </c>
      <c r="S44" s="188" t="str">
        <f>IF(ISBLANK('D. Finance'!S4),"",IF('D. Finance'!S4&gt;=0.5*('Adapted questions and answers'!$Z30+'Adapted questions and answers'!$AA30),1,IF('D. Finance'!S4&gt;=0.5*('Adapted questions and answers'!$AA30+'Adapted questions and answers'!$AB30),2,IF('D. Finance'!S4&gt;=0.5*('Adapted questions and answers'!$AB30+'Adapted questions and answers'!$AC30),3, IF('D. Finance'!S4&gt;=0.5*('Adapted questions and answers'!$AC30+'Adapted questions and answers'!$AD30),4,5)))))</f>
        <v/>
      </c>
      <c r="T44" s="188" t="str">
        <f>IF(ISBLANK('D. Finance'!T4),"",IF('D. Finance'!T4&gt;=0.5*('Adapted questions and answers'!$Z30+'Adapted questions and answers'!$AA30),1,IF('D. Finance'!T4&gt;=0.5*('Adapted questions and answers'!$AA30+'Adapted questions and answers'!$AB30),2,IF('D. Finance'!T4&gt;=0.5*('Adapted questions and answers'!$AB30+'Adapted questions and answers'!$AC30),3, IF('D. Finance'!T4&gt;=0.5*('Adapted questions and answers'!$AC30+'Adapted questions and answers'!$AD30),4,5)))))</f>
        <v/>
      </c>
      <c r="U44" s="188" t="str">
        <f>IF(ISBLANK('D. Finance'!U4),"",IF('D. Finance'!U4&gt;=0.5*('Adapted questions and answers'!$Z30+'Adapted questions and answers'!$AA30),1,IF('D. Finance'!U4&gt;=0.5*('Adapted questions and answers'!$AA30+'Adapted questions and answers'!$AB30),2,IF('D. Finance'!U4&gt;=0.5*('Adapted questions and answers'!$AB30+'Adapted questions and answers'!$AC30),3, IF('D. Finance'!U4&gt;=0.5*('Adapted questions and answers'!$AC30+'Adapted questions and answers'!$AD30),4,5)))))</f>
        <v/>
      </c>
      <c r="V44" s="188" t="str">
        <f>IF(ISBLANK('D. Finance'!V4),"",IF('D. Finance'!V4&gt;=0.5*('Adapted questions and answers'!$Z30+'Adapted questions and answers'!$AA30),1,IF('D. Finance'!V4&gt;=0.5*('Adapted questions and answers'!$AA30+'Adapted questions and answers'!$AB30),2,IF('D. Finance'!V4&gt;=0.5*('Adapted questions and answers'!$AB30+'Adapted questions and answers'!$AC30),3, IF('D. Finance'!V4&gt;=0.5*('Adapted questions and answers'!$AC30+'Adapted questions and answers'!$AD30),4,5)))))</f>
        <v/>
      </c>
      <c r="W44" s="188" t="str">
        <f>IF(ISBLANK('D. Finance'!W4),"",IF('D. Finance'!W4&gt;=0.5*('Adapted questions and answers'!$Z30+'Adapted questions and answers'!$AA30),1,IF('D. Finance'!W4&gt;=0.5*('Adapted questions and answers'!$AA30+'Adapted questions and answers'!$AB30),2,IF('D. Finance'!W4&gt;=0.5*('Adapted questions and answers'!$AB30+'Adapted questions and answers'!$AC30),3, IF('D. Finance'!W4&gt;=0.5*('Adapted questions and answers'!$AC30+'Adapted questions and answers'!$AD30),4,5)))))</f>
        <v/>
      </c>
      <c r="X44" s="188" t="str">
        <f>IF(ISBLANK('D. Finance'!X4),"",IF('D. Finance'!X4&gt;=0.5*('Adapted questions and answers'!$Z30+'Adapted questions and answers'!$AA30),1,IF('D. Finance'!X4&gt;=0.5*('Adapted questions and answers'!$AA30+'Adapted questions and answers'!$AB30),2,IF('D. Finance'!X4&gt;=0.5*('Adapted questions and answers'!$AB30+'Adapted questions and answers'!$AC30),3, IF('D. Finance'!X4&gt;=0.5*('Adapted questions and answers'!$AC30+'Adapted questions and answers'!$AD30),4,5)))))</f>
        <v/>
      </c>
      <c r="Y44" s="188" t="str">
        <f>IF(ISBLANK('D. Finance'!Y4),"",IF('D. Finance'!Y4&gt;=0.5*('Adapted questions and answers'!$Z30+'Adapted questions and answers'!$AA30),1,IF('D. Finance'!Y4&gt;=0.5*('Adapted questions and answers'!$AA30+'Adapted questions and answers'!$AB30),2,IF('D. Finance'!Y4&gt;=0.5*('Adapted questions and answers'!$AB30+'Adapted questions and answers'!$AC30),3, IF('D. Finance'!Y4&gt;=0.5*('Adapted questions and answers'!$AC30+'Adapted questions and answers'!$AD30),4,5)))))</f>
        <v/>
      </c>
      <c r="Z44" s="188" t="str">
        <f>IF(ISBLANK('D. Finance'!Z4),"",IF('D. Finance'!Z4&gt;=0.5*('Adapted questions and answers'!$Z30+'Adapted questions and answers'!$AA30),1,IF('D. Finance'!Z4&gt;=0.5*('Adapted questions and answers'!$AA30+'Adapted questions and answers'!$AB30),2,IF('D. Finance'!Z4&gt;=0.5*('Adapted questions and answers'!$AB30+'Adapted questions and answers'!$AC30),3, IF('D. Finance'!Z4&gt;=0.5*('Adapted questions and answers'!$AC30+'Adapted questions and answers'!$AD30),4,5)))))</f>
        <v/>
      </c>
      <c r="AA44" s="188" t="str">
        <f>IF(ISBLANK('D. Finance'!AA4),"",IF('D. Finance'!AA4&gt;=0.5*('Adapted questions and answers'!$Z30+'Adapted questions and answers'!$AA30),1,IF('D. Finance'!AA4&gt;=0.5*('Adapted questions and answers'!$AA30+'Adapted questions and answers'!$AB30),2,IF('D. Finance'!AA4&gt;=0.5*('Adapted questions and answers'!$AB30+'Adapted questions and answers'!$AC30),3, IF('D. Finance'!AA4&gt;=0.5*('Adapted questions and answers'!$AC30+'Adapted questions and answers'!$AD30),4,5)))))</f>
        <v/>
      </c>
    </row>
    <row r="45" spans="1:27" ht="14.25" customHeight="1">
      <c r="A45" s="35" t="str">
        <f>'D. Finance'!$A5</f>
        <v>D4: What investment is necessary for production equipment?</v>
      </c>
      <c r="B45" s="35" t="str">
        <f>LEFT(A45,4)&amp;'Adapted questions and answers'!$H31</f>
        <v>D4: Investment intensity</v>
      </c>
      <c r="C45" s="188">
        <f>IF(ISBLANK('D. Finance'!C5),"",IF('D. Finance'!C5&gt;=0.5*('Adapted questions and answers'!$Z31+'Adapted questions and answers'!$AA31),1,IF('D. Finance'!C5&gt;=0.5*('Adapted questions and answers'!$AA31+'Adapted questions and answers'!$AB31),2,IF('D. Finance'!C5&gt;=0.5*('Adapted questions and answers'!$AB31+'Adapted questions and answers'!$AC31),3, IF('D. Finance'!C5&gt;=0.5*('Adapted questions and answers'!$AC31+'Adapted questions and answers'!$AD31),4,5)))))</f>
        <v>3</v>
      </c>
      <c r="D45" s="188">
        <f>IF(ISBLANK('D. Finance'!D5),"",IF('D. Finance'!D5&gt;=0.5*('Adapted questions and answers'!$Z31+'Adapted questions and answers'!$AA31),1,IF('D. Finance'!D5&gt;=0.5*('Adapted questions and answers'!$AA31+'Adapted questions and answers'!$AB31),2,IF('D. Finance'!D5&gt;=0.5*('Adapted questions and answers'!$AB31+'Adapted questions and answers'!$AC31),3, IF('D. Finance'!D5&gt;=0.5*('Adapted questions and answers'!$AC31+'Adapted questions and answers'!$AD31),4,5)))))</f>
        <v>4</v>
      </c>
      <c r="E45" s="188" t="str">
        <f>IF(ISBLANK('D. Finance'!E5),"",IF('D. Finance'!E5&gt;=0.5*('Adapted questions and answers'!$Z31+'Adapted questions and answers'!$AA31),1,IF('D. Finance'!E5&gt;=0.5*('Adapted questions and answers'!$AA31+'Adapted questions and answers'!$AB31),2,IF('D. Finance'!E5&gt;=0.5*('Adapted questions and answers'!$AB31+'Adapted questions and answers'!$AC31),3, IF('D. Finance'!E5&gt;=0.5*('Adapted questions and answers'!$AC31+'Adapted questions and answers'!$AD31),4,5)))))</f>
        <v/>
      </c>
      <c r="F45" s="188" t="str">
        <f>IF(ISBLANK('D. Finance'!F5),"",IF('D. Finance'!F5&gt;=0.5*('Adapted questions and answers'!$Z31+'Adapted questions and answers'!$AA31),1,IF('D. Finance'!F5&gt;=0.5*('Adapted questions and answers'!$AA31+'Adapted questions and answers'!$AB31),2,IF('D. Finance'!F5&gt;=0.5*('Adapted questions and answers'!$AB31+'Adapted questions and answers'!$AC31),3, IF('D. Finance'!F5&gt;=0.5*('Adapted questions and answers'!$AC31+'Adapted questions and answers'!$AD31),4,5)))))</f>
        <v/>
      </c>
      <c r="G45" s="188" t="str">
        <f>IF(ISBLANK('D. Finance'!G5),"",IF('D. Finance'!G5&gt;=0.5*('Adapted questions and answers'!$Z31+'Adapted questions and answers'!$AA31),1,IF('D. Finance'!G5&gt;=0.5*('Adapted questions and answers'!$AA31+'Adapted questions and answers'!$AB31),2,IF('D. Finance'!G5&gt;=0.5*('Adapted questions and answers'!$AB31+'Adapted questions and answers'!$AC31),3, IF('D. Finance'!G5&gt;=0.5*('Adapted questions and answers'!$AC31+'Adapted questions and answers'!$AD31),4,5)))))</f>
        <v/>
      </c>
      <c r="H45" s="188" t="str">
        <f>IF(ISBLANK('D. Finance'!H5),"",IF('D. Finance'!H5&gt;=0.5*('Adapted questions and answers'!$Z31+'Adapted questions and answers'!$AA31),1,IF('D. Finance'!H5&gt;=0.5*('Adapted questions and answers'!$AA31+'Adapted questions and answers'!$AB31),2,IF('D. Finance'!H5&gt;=0.5*('Adapted questions and answers'!$AB31+'Adapted questions and answers'!$AC31),3, IF('D. Finance'!H5&gt;=0.5*('Adapted questions and answers'!$AC31+'Adapted questions and answers'!$AD31),4,5)))))</f>
        <v/>
      </c>
      <c r="I45" s="188" t="str">
        <f>IF(ISBLANK('D. Finance'!I5),"",IF('D. Finance'!I5&gt;=0.5*('Adapted questions and answers'!$Z31+'Adapted questions and answers'!$AA31),1,IF('D. Finance'!I5&gt;=0.5*('Adapted questions and answers'!$AA31+'Adapted questions and answers'!$AB31),2,IF('D. Finance'!I5&gt;=0.5*('Adapted questions and answers'!$AB31+'Adapted questions and answers'!$AC31),3, IF('D. Finance'!I5&gt;=0.5*('Adapted questions and answers'!$AC31+'Adapted questions and answers'!$AD31),4,5)))))</f>
        <v/>
      </c>
      <c r="J45" s="188" t="str">
        <f>IF(ISBLANK('D. Finance'!J5),"",IF('D. Finance'!J5&gt;=0.5*('Adapted questions and answers'!$Z31+'Adapted questions and answers'!$AA31),1,IF('D. Finance'!J5&gt;=0.5*('Adapted questions and answers'!$AA31+'Adapted questions and answers'!$AB31),2,IF('D. Finance'!J5&gt;=0.5*('Adapted questions and answers'!$AB31+'Adapted questions and answers'!$AC31),3, IF('D. Finance'!J5&gt;=0.5*('Adapted questions and answers'!$AC31+'Adapted questions and answers'!$AD31),4,5)))))</f>
        <v/>
      </c>
      <c r="K45" s="188" t="str">
        <f>IF(ISBLANK('D. Finance'!K5),"",IF('D. Finance'!K5&gt;=0.5*('Adapted questions and answers'!$Z31+'Adapted questions and answers'!$AA31),1,IF('D. Finance'!K5&gt;=0.5*('Adapted questions and answers'!$AA31+'Adapted questions and answers'!$AB31),2,IF('D. Finance'!K5&gt;=0.5*('Adapted questions and answers'!$AB31+'Adapted questions and answers'!$AC31),3, IF('D. Finance'!K5&gt;=0.5*('Adapted questions and answers'!$AC31+'Adapted questions and answers'!$AD31),4,5)))))</f>
        <v/>
      </c>
      <c r="L45" s="188" t="str">
        <f>IF(ISBLANK('D. Finance'!L5),"",IF('D. Finance'!L5&gt;=0.5*('Adapted questions and answers'!$Z31+'Adapted questions and answers'!$AA31),1,IF('D. Finance'!L5&gt;=0.5*('Adapted questions and answers'!$AA31+'Adapted questions and answers'!$AB31),2,IF('D. Finance'!L5&gt;=0.5*('Adapted questions and answers'!$AB31+'Adapted questions and answers'!$AC31),3, IF('D. Finance'!L5&gt;=0.5*('Adapted questions and answers'!$AC31+'Adapted questions and answers'!$AD31),4,5)))))</f>
        <v/>
      </c>
      <c r="M45" s="188" t="str">
        <f>IF(ISBLANK('D. Finance'!M5),"",IF('D. Finance'!M5&gt;=0.5*('Adapted questions and answers'!$Z31+'Adapted questions and answers'!$AA31),1,IF('D. Finance'!M5&gt;=0.5*('Adapted questions and answers'!$AA31+'Adapted questions and answers'!$AB31),2,IF('D. Finance'!M5&gt;=0.5*('Adapted questions and answers'!$AB31+'Adapted questions and answers'!$AC31),3, IF('D. Finance'!M5&gt;=0.5*('Adapted questions and answers'!$AC31+'Adapted questions and answers'!$AD31),4,5)))))</f>
        <v/>
      </c>
      <c r="N45" s="188" t="str">
        <f>IF(ISBLANK('D. Finance'!N5),"",IF('D. Finance'!N5&gt;=0.5*('Adapted questions and answers'!$Z31+'Adapted questions and answers'!$AA31),1,IF('D. Finance'!N5&gt;=0.5*('Adapted questions and answers'!$AA31+'Adapted questions and answers'!$AB31),2,IF('D. Finance'!N5&gt;=0.5*('Adapted questions and answers'!$AB31+'Adapted questions and answers'!$AC31),3, IF('D. Finance'!N5&gt;=0.5*('Adapted questions and answers'!$AC31+'Adapted questions and answers'!$AD31),4,5)))))</f>
        <v/>
      </c>
      <c r="O45" s="188" t="str">
        <f>IF(ISBLANK('D. Finance'!O5),"",IF('D. Finance'!O5&gt;=0.5*('Adapted questions and answers'!$Z31+'Adapted questions and answers'!$AA31),1,IF('D. Finance'!O5&gt;=0.5*('Adapted questions and answers'!$AA31+'Adapted questions and answers'!$AB31),2,IF('D. Finance'!O5&gt;=0.5*('Adapted questions and answers'!$AB31+'Adapted questions and answers'!$AC31),3, IF('D. Finance'!O5&gt;=0.5*('Adapted questions and answers'!$AC31+'Adapted questions and answers'!$AD31),4,5)))))</f>
        <v/>
      </c>
      <c r="P45" s="188" t="str">
        <f>IF(ISBLANK('D. Finance'!P5),"",IF('D. Finance'!P5&gt;=0.5*('Adapted questions and answers'!$Z31+'Adapted questions and answers'!$AA31),1,IF('D. Finance'!P5&gt;=0.5*('Adapted questions and answers'!$AA31+'Adapted questions and answers'!$AB31),2,IF('D. Finance'!P5&gt;=0.5*('Adapted questions and answers'!$AB31+'Adapted questions and answers'!$AC31),3, IF('D. Finance'!P5&gt;=0.5*('Adapted questions and answers'!$AC31+'Adapted questions and answers'!$AD31),4,5)))))</f>
        <v/>
      </c>
      <c r="Q45" s="188" t="str">
        <f>IF(ISBLANK('D. Finance'!Q5),"",IF('D. Finance'!Q5&gt;=0.5*('Adapted questions and answers'!$Z31+'Adapted questions and answers'!$AA31),1,IF('D. Finance'!Q5&gt;=0.5*('Adapted questions and answers'!$AA31+'Adapted questions and answers'!$AB31),2,IF('D. Finance'!Q5&gt;=0.5*('Adapted questions and answers'!$AB31+'Adapted questions and answers'!$AC31),3, IF('D. Finance'!Q5&gt;=0.5*('Adapted questions and answers'!$AC31+'Adapted questions and answers'!$AD31),4,5)))))</f>
        <v/>
      </c>
      <c r="R45" s="188" t="str">
        <f>IF(ISBLANK('D. Finance'!R5),"",IF('D. Finance'!R5&gt;=0.5*('Adapted questions and answers'!$Z31+'Adapted questions and answers'!$AA31),1,IF('D. Finance'!R5&gt;=0.5*('Adapted questions and answers'!$AA31+'Adapted questions and answers'!$AB31),2,IF('D. Finance'!R5&gt;=0.5*('Adapted questions and answers'!$AB31+'Adapted questions and answers'!$AC31),3, IF('D. Finance'!R5&gt;=0.5*('Adapted questions and answers'!$AC31+'Adapted questions and answers'!$AD31),4,5)))))</f>
        <v/>
      </c>
      <c r="S45" s="188" t="str">
        <f>IF(ISBLANK('D. Finance'!S5),"",IF('D. Finance'!S5&gt;=0.5*('Adapted questions and answers'!$Z31+'Adapted questions and answers'!$AA31),1,IF('D. Finance'!S5&gt;=0.5*('Adapted questions and answers'!$AA31+'Adapted questions and answers'!$AB31),2,IF('D. Finance'!S5&gt;=0.5*('Adapted questions and answers'!$AB31+'Adapted questions and answers'!$AC31),3, IF('D. Finance'!S5&gt;=0.5*('Adapted questions and answers'!$AC31+'Adapted questions and answers'!$AD31),4,5)))))</f>
        <v/>
      </c>
      <c r="T45" s="188" t="str">
        <f>IF(ISBLANK('D. Finance'!T5),"",IF('D. Finance'!T5&gt;=0.5*('Adapted questions and answers'!$Z31+'Adapted questions and answers'!$AA31),1,IF('D. Finance'!T5&gt;=0.5*('Adapted questions and answers'!$AA31+'Adapted questions and answers'!$AB31),2,IF('D. Finance'!T5&gt;=0.5*('Adapted questions and answers'!$AB31+'Adapted questions and answers'!$AC31),3, IF('D. Finance'!T5&gt;=0.5*('Adapted questions and answers'!$AC31+'Adapted questions and answers'!$AD31),4,5)))))</f>
        <v/>
      </c>
      <c r="U45" s="188" t="str">
        <f>IF(ISBLANK('D. Finance'!U5),"",IF('D. Finance'!U5&gt;=0.5*('Adapted questions and answers'!$Z31+'Adapted questions and answers'!$AA31),1,IF('D. Finance'!U5&gt;=0.5*('Adapted questions and answers'!$AA31+'Adapted questions and answers'!$AB31),2,IF('D. Finance'!U5&gt;=0.5*('Adapted questions and answers'!$AB31+'Adapted questions and answers'!$AC31),3, IF('D. Finance'!U5&gt;=0.5*('Adapted questions and answers'!$AC31+'Adapted questions and answers'!$AD31),4,5)))))</f>
        <v/>
      </c>
      <c r="V45" s="188" t="str">
        <f>IF(ISBLANK('D. Finance'!V5),"",IF('D. Finance'!V5&gt;=0.5*('Adapted questions and answers'!$Z31+'Adapted questions and answers'!$AA31),1,IF('D. Finance'!V5&gt;=0.5*('Adapted questions and answers'!$AA31+'Adapted questions and answers'!$AB31),2,IF('D. Finance'!V5&gt;=0.5*('Adapted questions and answers'!$AB31+'Adapted questions and answers'!$AC31),3, IF('D. Finance'!V5&gt;=0.5*('Adapted questions and answers'!$AC31+'Adapted questions and answers'!$AD31),4,5)))))</f>
        <v/>
      </c>
      <c r="W45" s="188" t="str">
        <f>IF(ISBLANK('D. Finance'!W5),"",IF('D. Finance'!W5&gt;=0.5*('Adapted questions and answers'!$Z31+'Adapted questions and answers'!$AA31),1,IF('D. Finance'!W5&gt;=0.5*('Adapted questions and answers'!$AA31+'Adapted questions and answers'!$AB31),2,IF('D. Finance'!W5&gt;=0.5*('Adapted questions and answers'!$AB31+'Adapted questions and answers'!$AC31),3, IF('D. Finance'!W5&gt;=0.5*('Adapted questions and answers'!$AC31+'Adapted questions and answers'!$AD31),4,5)))))</f>
        <v/>
      </c>
      <c r="X45" s="188" t="str">
        <f>IF(ISBLANK('D. Finance'!X5),"",IF('D. Finance'!X5&gt;=0.5*('Adapted questions and answers'!$Z31+'Adapted questions and answers'!$AA31),1,IF('D. Finance'!X5&gt;=0.5*('Adapted questions and answers'!$AA31+'Adapted questions and answers'!$AB31),2,IF('D. Finance'!X5&gt;=0.5*('Adapted questions and answers'!$AB31+'Adapted questions and answers'!$AC31),3, IF('D. Finance'!X5&gt;=0.5*('Adapted questions and answers'!$AC31+'Adapted questions and answers'!$AD31),4,5)))))</f>
        <v/>
      </c>
      <c r="Y45" s="188" t="str">
        <f>IF(ISBLANK('D. Finance'!Y5),"",IF('D. Finance'!Y5&gt;=0.5*('Adapted questions and answers'!$Z31+'Adapted questions and answers'!$AA31),1,IF('D. Finance'!Y5&gt;=0.5*('Adapted questions and answers'!$AA31+'Adapted questions and answers'!$AB31),2,IF('D. Finance'!Y5&gt;=0.5*('Adapted questions and answers'!$AB31+'Adapted questions and answers'!$AC31),3, IF('D. Finance'!Y5&gt;=0.5*('Adapted questions and answers'!$AC31+'Adapted questions and answers'!$AD31),4,5)))))</f>
        <v/>
      </c>
      <c r="Z45" s="188" t="str">
        <f>IF(ISBLANK('D. Finance'!Z5),"",IF('D. Finance'!Z5&gt;=0.5*('Adapted questions and answers'!$Z31+'Adapted questions and answers'!$AA31),1,IF('D. Finance'!Z5&gt;=0.5*('Adapted questions and answers'!$AA31+'Adapted questions and answers'!$AB31),2,IF('D. Finance'!Z5&gt;=0.5*('Adapted questions and answers'!$AB31+'Adapted questions and answers'!$AC31),3, IF('D. Finance'!Z5&gt;=0.5*('Adapted questions and answers'!$AC31+'Adapted questions and answers'!$AD31),4,5)))))</f>
        <v/>
      </c>
      <c r="AA45" s="188" t="str">
        <f>IF(ISBLANK('D. Finance'!AA5),"",IF('D. Finance'!AA5&gt;=0.5*('Adapted questions and answers'!$Z31+'Adapted questions and answers'!$AA31),1,IF('D. Finance'!AA5&gt;=0.5*('Adapted questions and answers'!$AA31+'Adapted questions and answers'!$AB31),2,IF('D. Finance'!AA5&gt;=0.5*('Adapted questions and answers'!$AB31+'Adapted questions and answers'!$AC31),3, IF('D. Finance'!AA5&gt;=0.5*('Adapted questions and answers'!$AC31+'Adapted questions and answers'!$AD31),4,5)))))</f>
        <v/>
      </c>
    </row>
    <row r="46" spans="1:27" ht="14.25" customHeight="1">
      <c r="A46" s="35" t="str">
        <f>'D. Finance'!$A6</f>
        <v>D5: Does the company have the financial capacity to cover patent renewal fees in the relevant markets?</v>
      </c>
      <c r="B46" s="35" t="str">
        <f>LEFT(A46,4)&amp;'Adapted questions and answers'!$H32</f>
        <v>D5: Financial capacity to cover renewal fees</v>
      </c>
      <c r="C46" s="188">
        <f>IF('D. Finance'!C6='Adapted questions and answers'!$J32,1,IF('D. Finance'!C6='Adapted questions and answers'!$K32,2,IF('D. Finance'!C6='Adapted questions and answers'!$L32,3,IF('D. Finance'!C6='Adapted questions and answers'!$M32,4,IF('D. Finance'!C6='Adapted questions and answers'!$N32,5,"")))))</f>
        <v>5</v>
      </c>
      <c r="D46" s="188">
        <f>IF('D. Finance'!D6='Adapted questions and answers'!$J32,1,IF('D. Finance'!D6='Adapted questions and answers'!$K32,2,IF('D. Finance'!D6='Adapted questions and answers'!$L32,3,IF('D. Finance'!D6='Adapted questions and answers'!$M32,4,IF('D. Finance'!D6='Adapted questions and answers'!$N32,5,"")))))</f>
        <v>5</v>
      </c>
      <c r="E46" s="188" t="str">
        <f>IF('D. Finance'!E6='Adapted questions and answers'!$J32,1,IF('D. Finance'!E6='Adapted questions and answers'!$K32,2,IF('D. Finance'!E6='Adapted questions and answers'!$L32,3,IF('D. Finance'!E6='Adapted questions and answers'!$M32,4,IF('D. Finance'!E6='Adapted questions and answers'!$N32,5,"")))))</f>
        <v/>
      </c>
      <c r="F46" s="188" t="str">
        <f>IF('D. Finance'!F6='Adapted questions and answers'!$J32,1,IF('D. Finance'!F6='Adapted questions and answers'!$K32,2,IF('D. Finance'!F6='Adapted questions and answers'!$L32,3,IF('D. Finance'!F6='Adapted questions and answers'!$M32,4,IF('D. Finance'!F6='Adapted questions and answers'!$N32,5,"")))))</f>
        <v/>
      </c>
      <c r="G46" s="188" t="str">
        <f>IF('D. Finance'!G6='Adapted questions and answers'!$J32,1,IF('D. Finance'!G6='Adapted questions and answers'!$K32,2,IF('D. Finance'!G6='Adapted questions and answers'!$L32,3,IF('D. Finance'!G6='Adapted questions and answers'!$M32,4,IF('D. Finance'!G6='Adapted questions and answers'!$N32,5,"")))))</f>
        <v/>
      </c>
      <c r="H46" s="188" t="str">
        <f>IF('D. Finance'!H6='Adapted questions and answers'!$J32,1,IF('D. Finance'!H6='Adapted questions and answers'!$K32,2,IF('D. Finance'!H6='Adapted questions and answers'!$L32,3,IF('D. Finance'!H6='Adapted questions and answers'!$M32,4,IF('D. Finance'!H6='Adapted questions and answers'!$N32,5,"")))))</f>
        <v/>
      </c>
      <c r="I46" s="188" t="str">
        <f>IF('D. Finance'!I6='Adapted questions and answers'!$J32,1,IF('D. Finance'!I6='Adapted questions and answers'!$K32,2,IF('D. Finance'!I6='Adapted questions and answers'!$L32,3,IF('D. Finance'!I6='Adapted questions and answers'!$M32,4,IF('D. Finance'!I6='Adapted questions and answers'!$N32,5,"")))))</f>
        <v/>
      </c>
      <c r="J46" s="188" t="str">
        <f>IF('D. Finance'!J6='Adapted questions and answers'!$J32,1,IF('D. Finance'!J6='Adapted questions and answers'!$K32,2,IF('D. Finance'!J6='Adapted questions and answers'!$L32,3,IF('D. Finance'!J6='Adapted questions and answers'!$M32,4,IF('D. Finance'!J6='Adapted questions and answers'!$N32,5,"")))))</f>
        <v/>
      </c>
      <c r="K46" s="188" t="str">
        <f>IF('D. Finance'!K6='Adapted questions and answers'!$J32,1,IF('D. Finance'!K6='Adapted questions and answers'!$K32,2,IF('D. Finance'!K6='Adapted questions and answers'!$L32,3,IF('D. Finance'!K6='Adapted questions and answers'!$M32,4,IF('D. Finance'!K6='Adapted questions and answers'!$N32,5,"")))))</f>
        <v/>
      </c>
      <c r="L46" s="188" t="str">
        <f>IF('D. Finance'!L6='Adapted questions and answers'!$J32,1,IF('D. Finance'!L6='Adapted questions and answers'!$K32,2,IF('D. Finance'!L6='Adapted questions and answers'!$L32,3,IF('D. Finance'!L6='Adapted questions and answers'!$M32,4,IF('D. Finance'!L6='Adapted questions and answers'!$N32,5,"")))))</f>
        <v/>
      </c>
      <c r="M46" s="188" t="str">
        <f>IF('D. Finance'!M6='Adapted questions and answers'!$J32,1,IF('D. Finance'!M6='Adapted questions and answers'!$K32,2,IF('D. Finance'!M6='Adapted questions and answers'!$L32,3,IF('D. Finance'!M6='Adapted questions and answers'!$M32,4,IF('D. Finance'!M6='Adapted questions and answers'!$N32,5,"")))))</f>
        <v/>
      </c>
      <c r="N46" s="188" t="str">
        <f>IF('D. Finance'!N6='Adapted questions and answers'!$J32,1,IF('D. Finance'!N6='Adapted questions and answers'!$K32,2,IF('D. Finance'!N6='Adapted questions and answers'!$L32,3,IF('D. Finance'!N6='Adapted questions and answers'!$M32,4,IF('D. Finance'!N6='Adapted questions and answers'!$N32,5,"")))))</f>
        <v/>
      </c>
      <c r="O46" s="188" t="str">
        <f>IF('D. Finance'!O6='Adapted questions and answers'!$J32,1,IF('D. Finance'!O6='Adapted questions and answers'!$K32,2,IF('D. Finance'!O6='Adapted questions and answers'!$L32,3,IF('D. Finance'!O6='Adapted questions and answers'!$M32,4,IF('D. Finance'!O6='Adapted questions and answers'!$N32,5,"")))))</f>
        <v/>
      </c>
      <c r="P46" s="188" t="str">
        <f>IF('D. Finance'!P6='Adapted questions and answers'!$J32,1,IF('D. Finance'!P6='Adapted questions and answers'!$K32,2,IF('D. Finance'!P6='Adapted questions and answers'!$L32,3,IF('D. Finance'!P6='Adapted questions and answers'!$M32,4,IF('D. Finance'!P6='Adapted questions and answers'!$N32,5,"")))))</f>
        <v/>
      </c>
      <c r="Q46" s="188" t="str">
        <f>IF('D. Finance'!Q6='Adapted questions and answers'!$J32,1,IF('D. Finance'!Q6='Adapted questions and answers'!$K32,2,IF('D. Finance'!Q6='Adapted questions and answers'!$L32,3,IF('D. Finance'!Q6='Adapted questions and answers'!$M32,4,IF('D. Finance'!Q6='Adapted questions and answers'!$N32,5,"")))))</f>
        <v/>
      </c>
      <c r="R46" s="188" t="str">
        <f>IF('D. Finance'!R6='Adapted questions and answers'!$J32,1,IF('D. Finance'!R6='Adapted questions and answers'!$K32,2,IF('D. Finance'!R6='Adapted questions and answers'!$L32,3,IF('D. Finance'!R6='Adapted questions and answers'!$M32,4,IF('D. Finance'!R6='Adapted questions and answers'!$N32,5,"")))))</f>
        <v/>
      </c>
      <c r="S46" s="188" t="str">
        <f>IF('D. Finance'!S6='Adapted questions and answers'!$J32,1,IF('D. Finance'!S6='Adapted questions and answers'!$K32,2,IF('D. Finance'!S6='Adapted questions and answers'!$L32,3,IF('D. Finance'!S6='Adapted questions and answers'!$M32,4,IF('D. Finance'!S6='Adapted questions and answers'!$N32,5,"")))))</f>
        <v/>
      </c>
      <c r="T46" s="188" t="str">
        <f>IF('D. Finance'!T6='Adapted questions and answers'!$J32,1,IF('D. Finance'!T6='Adapted questions and answers'!$K32,2,IF('D. Finance'!T6='Adapted questions and answers'!$L32,3,IF('D. Finance'!T6='Adapted questions and answers'!$M32,4,IF('D. Finance'!T6='Adapted questions and answers'!$N32,5,"")))))</f>
        <v/>
      </c>
      <c r="U46" s="188" t="str">
        <f>IF('D. Finance'!U6='Adapted questions and answers'!$J32,1,IF('D. Finance'!U6='Adapted questions and answers'!$K32,2,IF('D. Finance'!U6='Adapted questions and answers'!$L32,3,IF('D. Finance'!U6='Adapted questions and answers'!$M32,4,IF('D. Finance'!U6='Adapted questions and answers'!$N32,5,"")))))</f>
        <v/>
      </c>
      <c r="V46" s="188" t="str">
        <f>IF('D. Finance'!V6='Adapted questions and answers'!$J32,1,IF('D. Finance'!V6='Adapted questions and answers'!$K32,2,IF('D. Finance'!V6='Adapted questions and answers'!$L32,3,IF('D. Finance'!V6='Adapted questions and answers'!$M32,4,IF('D. Finance'!V6='Adapted questions and answers'!$N32,5,"")))))</f>
        <v/>
      </c>
      <c r="W46" s="188" t="str">
        <f>IF('D. Finance'!W6='Adapted questions and answers'!$J32,1,IF('D. Finance'!W6='Adapted questions and answers'!$K32,2,IF('D. Finance'!W6='Adapted questions and answers'!$L32,3,IF('D. Finance'!W6='Adapted questions and answers'!$M32,4,IF('D. Finance'!W6='Adapted questions and answers'!$N32,5,"")))))</f>
        <v/>
      </c>
      <c r="X46" s="188" t="str">
        <f>IF('D. Finance'!X6='Adapted questions and answers'!$J32,1,IF('D. Finance'!X6='Adapted questions and answers'!$K32,2,IF('D. Finance'!X6='Adapted questions and answers'!$L32,3,IF('D. Finance'!X6='Adapted questions and answers'!$M32,4,IF('D. Finance'!X6='Adapted questions and answers'!$N32,5,"")))))</f>
        <v/>
      </c>
      <c r="Y46" s="188" t="str">
        <f>IF('D. Finance'!Y6='Adapted questions and answers'!$J32,1,IF('D. Finance'!Y6='Adapted questions and answers'!$K32,2,IF('D. Finance'!Y6='Adapted questions and answers'!$L32,3,IF('D. Finance'!Y6='Adapted questions and answers'!$M32,4,IF('D. Finance'!Y6='Adapted questions and answers'!$N32,5,"")))))</f>
        <v/>
      </c>
      <c r="Z46" s="188" t="str">
        <f>IF('D. Finance'!Z6='Adapted questions and answers'!$J32,1,IF('D. Finance'!Z6='Adapted questions and answers'!$K32,2,IF('D. Finance'!Z6='Adapted questions and answers'!$L32,3,IF('D. Finance'!Z6='Adapted questions and answers'!$M32,4,IF('D. Finance'!Z6='Adapted questions and answers'!$N32,5,"")))))</f>
        <v/>
      </c>
      <c r="AA46" s="188" t="str">
        <f>IF('D. Finance'!AA6='Adapted questions and answers'!$J32,1,IF('D. Finance'!AA6='Adapted questions and answers'!$K32,2,IF('D. Finance'!AA6='Adapted questions and answers'!$L32,3,IF('D. Finance'!AA6='Adapted questions and answers'!$M32,4,IF('D. Finance'!AA6='Adapted questions and answers'!$N32,5,"")))))</f>
        <v/>
      </c>
    </row>
    <row r="47" spans="1:27" ht="14.25" customHeight="1">
      <c r="A47" s="35" t="str">
        <f>'D. Finance'!$A7</f>
        <v>D6: What is the patented technology`s contribution to company profits?</v>
      </c>
      <c r="B47" s="35" t="str">
        <f>LEFT(A47,4)&amp;'Adapted questions and answers'!$H33</f>
        <v>D6: Contribution to company profits</v>
      </c>
      <c r="C47" s="188">
        <f>IF('D. Finance'!C7='Adapted questions and answers'!$J33,1,IF('D. Finance'!C7='Adapted questions and answers'!$K33,2,IF('D. Finance'!C7='Adapted questions and answers'!$L33,3,IF('D. Finance'!C7='Adapted questions and answers'!$M33,4,IF('D. Finance'!C7='Adapted questions and answers'!$N33,5,"")))))</f>
        <v>1</v>
      </c>
      <c r="D47" s="188">
        <f>IF('D. Finance'!D7='Adapted questions and answers'!$J33,1,IF('D. Finance'!D7='Adapted questions and answers'!$K33,2,IF('D. Finance'!D7='Adapted questions and answers'!$L33,3,IF('D. Finance'!D7='Adapted questions and answers'!$M33,4,IF('D. Finance'!D7='Adapted questions and answers'!$N33,5,"")))))</f>
        <v>4</v>
      </c>
      <c r="E47" s="188" t="str">
        <f>IF('D. Finance'!E7='Adapted questions and answers'!$J33,1,IF('D. Finance'!E7='Adapted questions and answers'!$K33,2,IF('D. Finance'!E7='Adapted questions and answers'!$L33,3,IF('D. Finance'!E7='Adapted questions and answers'!$M33,4,IF('D. Finance'!E7='Adapted questions and answers'!$N33,5,"")))))</f>
        <v/>
      </c>
      <c r="F47" s="188" t="str">
        <f>IF('D. Finance'!F7='Adapted questions and answers'!$J33,1,IF('D. Finance'!F7='Adapted questions and answers'!$K33,2,IF('D. Finance'!F7='Adapted questions and answers'!$L33,3,IF('D. Finance'!F7='Adapted questions and answers'!$M33,4,IF('D. Finance'!F7='Adapted questions and answers'!$N33,5,"")))))</f>
        <v/>
      </c>
      <c r="G47" s="188" t="str">
        <f>IF('D. Finance'!G7='Adapted questions and answers'!$J33,1,IF('D. Finance'!G7='Adapted questions and answers'!$K33,2,IF('D. Finance'!G7='Adapted questions and answers'!$L33,3,IF('D. Finance'!G7='Adapted questions and answers'!$M33,4,IF('D. Finance'!G7='Adapted questions and answers'!$N33,5,"")))))</f>
        <v/>
      </c>
      <c r="H47" s="188" t="str">
        <f>IF('D. Finance'!H7='Adapted questions and answers'!$J33,1,IF('D. Finance'!H7='Adapted questions and answers'!$K33,2,IF('D. Finance'!H7='Adapted questions and answers'!$L33,3,IF('D. Finance'!H7='Adapted questions and answers'!$M33,4,IF('D. Finance'!H7='Adapted questions and answers'!$N33,5,"")))))</f>
        <v/>
      </c>
      <c r="I47" s="188" t="str">
        <f>IF('D. Finance'!I7='Adapted questions and answers'!$J33,1,IF('D. Finance'!I7='Adapted questions and answers'!$K33,2,IF('D. Finance'!I7='Adapted questions and answers'!$L33,3,IF('D. Finance'!I7='Adapted questions and answers'!$M33,4,IF('D. Finance'!I7='Adapted questions and answers'!$N33,5,"")))))</f>
        <v/>
      </c>
      <c r="J47" s="188" t="str">
        <f>IF('D. Finance'!J7='Adapted questions and answers'!$J33,1,IF('D. Finance'!J7='Adapted questions and answers'!$K33,2,IF('D. Finance'!J7='Adapted questions and answers'!$L33,3,IF('D. Finance'!J7='Adapted questions and answers'!$M33,4,IF('D. Finance'!J7='Adapted questions and answers'!$N33,5,"")))))</f>
        <v/>
      </c>
      <c r="K47" s="188" t="str">
        <f>IF('D. Finance'!K7='Adapted questions and answers'!$J33,1,IF('D. Finance'!K7='Adapted questions and answers'!$K33,2,IF('D. Finance'!K7='Adapted questions and answers'!$L33,3,IF('D. Finance'!K7='Adapted questions and answers'!$M33,4,IF('D. Finance'!K7='Adapted questions and answers'!$N33,5,"")))))</f>
        <v/>
      </c>
      <c r="L47" s="188" t="str">
        <f>IF('D. Finance'!L7='Adapted questions and answers'!$J33,1,IF('D. Finance'!L7='Adapted questions and answers'!$K33,2,IF('D. Finance'!L7='Adapted questions and answers'!$L33,3,IF('D. Finance'!L7='Adapted questions and answers'!$M33,4,IF('D. Finance'!L7='Adapted questions and answers'!$N33,5,"")))))</f>
        <v/>
      </c>
      <c r="M47" s="188" t="str">
        <f>IF('D. Finance'!M7='Adapted questions and answers'!$J33,1,IF('D. Finance'!M7='Adapted questions and answers'!$K33,2,IF('D. Finance'!M7='Adapted questions and answers'!$L33,3,IF('D. Finance'!M7='Adapted questions and answers'!$M33,4,IF('D. Finance'!M7='Adapted questions and answers'!$N33,5,"")))))</f>
        <v/>
      </c>
      <c r="N47" s="188" t="str">
        <f>IF('D. Finance'!N7='Adapted questions and answers'!$J33,1,IF('D. Finance'!N7='Adapted questions and answers'!$K33,2,IF('D. Finance'!N7='Adapted questions and answers'!$L33,3,IF('D. Finance'!N7='Adapted questions and answers'!$M33,4,IF('D. Finance'!N7='Adapted questions and answers'!$N33,5,"")))))</f>
        <v/>
      </c>
      <c r="O47" s="188" t="str">
        <f>IF('D. Finance'!O7='Adapted questions and answers'!$J33,1,IF('D. Finance'!O7='Adapted questions and answers'!$K33,2,IF('D. Finance'!O7='Adapted questions and answers'!$L33,3,IF('D. Finance'!O7='Adapted questions and answers'!$M33,4,IF('D. Finance'!O7='Adapted questions and answers'!$N33,5,"")))))</f>
        <v/>
      </c>
      <c r="P47" s="188" t="str">
        <f>IF('D. Finance'!P7='Adapted questions and answers'!$J33,1,IF('D. Finance'!P7='Adapted questions and answers'!$K33,2,IF('D. Finance'!P7='Adapted questions and answers'!$L33,3,IF('D. Finance'!P7='Adapted questions and answers'!$M33,4,IF('D. Finance'!P7='Adapted questions and answers'!$N33,5,"")))))</f>
        <v/>
      </c>
      <c r="Q47" s="188" t="str">
        <f>IF('D. Finance'!Q7='Adapted questions and answers'!$J33,1,IF('D. Finance'!Q7='Adapted questions and answers'!$K33,2,IF('D. Finance'!Q7='Adapted questions and answers'!$L33,3,IF('D. Finance'!Q7='Adapted questions and answers'!$M33,4,IF('D. Finance'!Q7='Adapted questions and answers'!$N33,5,"")))))</f>
        <v/>
      </c>
      <c r="R47" s="188" t="str">
        <f>IF('D. Finance'!R7='Adapted questions and answers'!$J33,1,IF('D. Finance'!R7='Adapted questions and answers'!$K33,2,IF('D. Finance'!R7='Adapted questions and answers'!$L33,3,IF('D. Finance'!R7='Adapted questions and answers'!$M33,4,IF('D. Finance'!R7='Adapted questions and answers'!$N33,5,"")))))</f>
        <v/>
      </c>
      <c r="S47" s="188" t="str">
        <f>IF('D. Finance'!S7='Adapted questions and answers'!$J33,1,IF('D. Finance'!S7='Adapted questions and answers'!$K33,2,IF('D. Finance'!S7='Adapted questions and answers'!$L33,3,IF('D. Finance'!S7='Adapted questions and answers'!$M33,4,IF('D. Finance'!S7='Adapted questions and answers'!$N33,5,"")))))</f>
        <v/>
      </c>
      <c r="T47" s="188" t="str">
        <f>IF('D. Finance'!T7='Adapted questions and answers'!$J33,1,IF('D. Finance'!T7='Adapted questions and answers'!$K33,2,IF('D. Finance'!T7='Adapted questions and answers'!$L33,3,IF('D. Finance'!T7='Adapted questions and answers'!$M33,4,IF('D. Finance'!T7='Adapted questions and answers'!$N33,5,"")))))</f>
        <v/>
      </c>
      <c r="U47" s="188" t="str">
        <f>IF('D. Finance'!U7='Adapted questions and answers'!$J33,1,IF('D. Finance'!U7='Adapted questions and answers'!$K33,2,IF('D. Finance'!U7='Adapted questions and answers'!$L33,3,IF('D. Finance'!U7='Adapted questions and answers'!$M33,4,IF('D. Finance'!U7='Adapted questions and answers'!$N33,5,"")))))</f>
        <v/>
      </c>
      <c r="V47" s="188" t="str">
        <f>IF('D. Finance'!V7='Adapted questions and answers'!$J33,1,IF('D. Finance'!V7='Adapted questions and answers'!$K33,2,IF('D. Finance'!V7='Adapted questions and answers'!$L33,3,IF('D. Finance'!V7='Adapted questions and answers'!$M33,4,IF('D. Finance'!V7='Adapted questions and answers'!$N33,5,"")))))</f>
        <v/>
      </c>
      <c r="W47" s="188" t="str">
        <f>IF('D. Finance'!W7='Adapted questions and answers'!$J33,1,IF('D. Finance'!W7='Adapted questions and answers'!$K33,2,IF('D. Finance'!W7='Adapted questions and answers'!$L33,3,IF('D. Finance'!W7='Adapted questions and answers'!$M33,4,IF('D. Finance'!W7='Adapted questions and answers'!$N33,5,"")))))</f>
        <v/>
      </c>
      <c r="X47" s="188" t="str">
        <f>IF('D. Finance'!X7='Adapted questions and answers'!$J33,1,IF('D. Finance'!X7='Adapted questions and answers'!$K33,2,IF('D. Finance'!X7='Adapted questions and answers'!$L33,3,IF('D. Finance'!X7='Adapted questions and answers'!$M33,4,IF('D. Finance'!X7='Adapted questions and answers'!$N33,5,"")))))</f>
        <v/>
      </c>
      <c r="Y47" s="188" t="str">
        <f>IF('D. Finance'!Y7='Adapted questions and answers'!$J33,1,IF('D. Finance'!Y7='Adapted questions and answers'!$K33,2,IF('D. Finance'!Y7='Adapted questions and answers'!$L33,3,IF('D. Finance'!Y7='Adapted questions and answers'!$M33,4,IF('D. Finance'!Y7='Adapted questions and answers'!$N33,5,"")))))</f>
        <v/>
      </c>
      <c r="Z47" s="188" t="str">
        <f>IF('D. Finance'!Z7='Adapted questions and answers'!$J33,1,IF('D. Finance'!Z7='Adapted questions and answers'!$K33,2,IF('D. Finance'!Z7='Adapted questions and answers'!$L33,3,IF('D. Finance'!Z7='Adapted questions and answers'!$M33,4,IF('D. Finance'!Z7='Adapted questions and answers'!$N33,5,"")))))</f>
        <v/>
      </c>
      <c r="AA47" s="188" t="str">
        <f>IF('D. Finance'!AA7='Adapted questions and answers'!$J33,1,IF('D. Finance'!AA7='Adapted questions and answers'!$K33,2,IF('D. Finance'!AA7='Adapted questions and answers'!$L33,3,IF('D. Finance'!AA7='Adapted questions and answers'!$M33,4,IF('D. Finance'!AA7='Adapted questions and answers'!$N33,5,"")))))</f>
        <v/>
      </c>
    </row>
    <row r="48" spans="1:27" ht="14.25" customHeight="1">
      <c r="B48" s="176" t="s">
        <v>640</v>
      </c>
      <c r="C48">
        <f>SUM(C42:C47)</f>
        <v>18</v>
      </c>
      <c r="D48">
        <f t="shared" ref="D48:AA48" si="3">SUM(D42:D47)</f>
        <v>19</v>
      </c>
      <c r="E48">
        <f t="shared" si="3"/>
        <v>0</v>
      </c>
      <c r="F48">
        <f t="shared" si="3"/>
        <v>0</v>
      </c>
      <c r="G48">
        <f t="shared" si="3"/>
        <v>0</v>
      </c>
      <c r="H48">
        <f t="shared" si="3"/>
        <v>0</v>
      </c>
      <c r="I48">
        <f t="shared" si="3"/>
        <v>0</v>
      </c>
      <c r="J48">
        <f t="shared" si="3"/>
        <v>0</v>
      </c>
      <c r="K48">
        <f t="shared" si="3"/>
        <v>0</v>
      </c>
      <c r="L48">
        <f t="shared" si="3"/>
        <v>0</v>
      </c>
      <c r="M48">
        <f t="shared" si="3"/>
        <v>0</v>
      </c>
      <c r="N48">
        <f t="shared" si="3"/>
        <v>0</v>
      </c>
      <c r="O48">
        <f t="shared" si="3"/>
        <v>0</v>
      </c>
      <c r="P48">
        <f t="shared" si="3"/>
        <v>0</v>
      </c>
      <c r="Q48">
        <f t="shared" si="3"/>
        <v>0</v>
      </c>
      <c r="R48">
        <f t="shared" si="3"/>
        <v>0</v>
      </c>
      <c r="S48">
        <f t="shared" si="3"/>
        <v>0</v>
      </c>
      <c r="T48">
        <f t="shared" si="3"/>
        <v>0</v>
      </c>
      <c r="U48">
        <f t="shared" si="3"/>
        <v>0</v>
      </c>
      <c r="V48">
        <f t="shared" si="3"/>
        <v>0</v>
      </c>
      <c r="W48">
        <f t="shared" si="3"/>
        <v>0</v>
      </c>
      <c r="X48">
        <f t="shared" si="3"/>
        <v>0</v>
      </c>
      <c r="Y48">
        <f t="shared" si="3"/>
        <v>0</v>
      </c>
      <c r="Z48">
        <f t="shared" si="3"/>
        <v>0</v>
      </c>
      <c r="AA48">
        <f t="shared" si="3"/>
        <v>0</v>
      </c>
    </row>
    <row r="49" spans="1:27" ht="14.25" customHeight="1">
      <c r="A49" s="2" t="s">
        <v>403</v>
      </c>
    </row>
    <row r="50" spans="1:27" ht="14.25" customHeight="1"/>
    <row r="51" spans="1:27" ht="14.25" customHeight="1">
      <c r="A51" s="34" t="s">
        <v>5</v>
      </c>
      <c r="B51" s="34" t="s">
        <v>639</v>
      </c>
      <c r="C51" s="35" t="str">
        <f>'E. Strategy'!C1</f>
        <v>Patent 1</v>
      </c>
      <c r="D51" s="35" t="str">
        <f>'E. Strategy'!D1</f>
        <v>Patent 2</v>
      </c>
      <c r="E51" s="35" t="str">
        <f>'E. Strategy'!E1</f>
        <v>Patent 3</v>
      </c>
      <c r="F51" s="35" t="str">
        <f>'E. Strategy'!F1</f>
        <v>Patent 4</v>
      </c>
      <c r="G51" s="35" t="str">
        <f>'E. Strategy'!G1</f>
        <v>Patent 5</v>
      </c>
      <c r="H51" s="35" t="str">
        <f>'E. Strategy'!H1</f>
        <v>Patent 6</v>
      </c>
      <c r="I51" s="35" t="str">
        <f>'E. Strategy'!I1</f>
        <v>Patent 7</v>
      </c>
      <c r="J51" s="35" t="str">
        <f>'E. Strategy'!J1</f>
        <v>Patent 8</v>
      </c>
      <c r="K51" s="35" t="str">
        <f>'E. Strategy'!K1</f>
        <v>Patent 9</v>
      </c>
      <c r="L51" s="35" t="str">
        <f>'E. Strategy'!L1</f>
        <v>Patent 10</v>
      </c>
      <c r="M51" s="35" t="str">
        <f>'E. Strategy'!M1</f>
        <v>Patent 11</v>
      </c>
      <c r="N51" s="35" t="str">
        <f>'E. Strategy'!N1</f>
        <v>Patent 12</v>
      </c>
      <c r="O51" s="35" t="str">
        <f>'E. Strategy'!O1</f>
        <v>Patent 13</v>
      </c>
      <c r="P51" s="35" t="str">
        <f>'E. Strategy'!P1</f>
        <v>Patent 14</v>
      </c>
      <c r="Q51" s="35" t="str">
        <f>'E. Strategy'!Q1</f>
        <v>Patent 15</v>
      </c>
      <c r="R51" s="35" t="str">
        <f>'E. Strategy'!R1</f>
        <v>Patent 16</v>
      </c>
      <c r="S51" s="35" t="str">
        <f>'E. Strategy'!S1</f>
        <v>Patent 17</v>
      </c>
      <c r="T51" s="35" t="str">
        <f>'E. Strategy'!T1</f>
        <v>Patent 18</v>
      </c>
      <c r="U51" s="35" t="str">
        <f>'E. Strategy'!U1</f>
        <v>Patent 19</v>
      </c>
      <c r="V51" s="35" t="str">
        <f>'E. Strategy'!V1</f>
        <v>Patent 20</v>
      </c>
      <c r="W51" s="35" t="str">
        <f>'E. Strategy'!W1</f>
        <v>Patent 21</v>
      </c>
      <c r="X51" s="35" t="str">
        <f>'E. Strategy'!X1</f>
        <v>Patent 22</v>
      </c>
      <c r="Y51" s="35" t="str">
        <f>'E. Strategy'!Y1</f>
        <v>Patent 23</v>
      </c>
      <c r="Z51" s="35" t="str">
        <f>'E. Strategy'!Z1</f>
        <v>Patent 24</v>
      </c>
      <c r="AA51" s="35" t="str">
        <f>'E. Strategy'!AA1</f>
        <v>Patent 25</v>
      </c>
    </row>
    <row r="52" spans="1:27" ht="14.25" customHeight="1">
      <c r="A52" s="35" t="str">
        <f>'E. Strategy'!A2</f>
        <v>E1: Is the object of the patent to secure position held in existing markets?</v>
      </c>
      <c r="B52" s="35" t="str">
        <f>LEFT(A52,4)&amp;'Adapted questions and answers'!$H34</f>
        <v>E1: Securing existing markets</v>
      </c>
      <c r="C52" s="188">
        <f>IF('E. Strategy'!C2='Adapted questions and answers'!$J34,1,IF('E. Strategy'!C2='Adapted questions and answers'!$K34,2,IF('E. Strategy'!C2='Adapted questions and answers'!$L34,3,IF('E. Strategy'!C2='Adapted questions and answers'!$M34,4,IF('E. Strategy'!C2='Adapted questions and answers'!$N34,5,"")))))</f>
        <v>3</v>
      </c>
      <c r="D52" s="188">
        <f>IF('E. Strategy'!D2='Adapted questions and answers'!$J34,1,IF('E. Strategy'!D2='Adapted questions and answers'!$K34,2,IF('E. Strategy'!D2='Adapted questions and answers'!$L34,3,IF('E. Strategy'!D2='Adapted questions and answers'!$M34,4,IF('E. Strategy'!D2='Adapted questions and answers'!$N34,5,"")))))</f>
        <v>1</v>
      </c>
      <c r="E52" s="188" t="str">
        <f>IF('E. Strategy'!E2='Adapted questions and answers'!$J34,1,IF('E. Strategy'!E2='Adapted questions and answers'!$K34,2,IF('E. Strategy'!E2='Adapted questions and answers'!$L34,3,IF('E. Strategy'!E2='Adapted questions and answers'!$M34,4,IF('E. Strategy'!E2='Adapted questions and answers'!$N34,5,"")))))</f>
        <v/>
      </c>
      <c r="F52" s="188" t="str">
        <f>IF('E. Strategy'!F2='Adapted questions and answers'!$J34,1,IF('E. Strategy'!F2='Adapted questions and answers'!$K34,2,IF('E. Strategy'!F2='Adapted questions and answers'!$L34,3,IF('E. Strategy'!F2='Adapted questions and answers'!$M34,4,IF('E. Strategy'!F2='Adapted questions and answers'!$N34,5,"")))))</f>
        <v/>
      </c>
      <c r="G52" s="188" t="str">
        <f>IF('E. Strategy'!G2='Adapted questions and answers'!$J34,1,IF('E. Strategy'!G2='Adapted questions and answers'!$K34,2,IF('E. Strategy'!G2='Adapted questions and answers'!$L34,3,IF('E. Strategy'!G2='Adapted questions and answers'!$M34,4,IF('E. Strategy'!G2='Adapted questions and answers'!$N34,5,"")))))</f>
        <v/>
      </c>
      <c r="H52" s="188" t="str">
        <f>IF('E. Strategy'!H2='Adapted questions and answers'!$J34,1,IF('E. Strategy'!H2='Adapted questions and answers'!$K34,2,IF('E. Strategy'!H2='Adapted questions and answers'!$L34,3,IF('E. Strategy'!H2='Adapted questions and answers'!$M34,4,IF('E. Strategy'!H2='Adapted questions and answers'!$N34,5,"")))))</f>
        <v/>
      </c>
      <c r="I52" s="188" t="str">
        <f>IF('E. Strategy'!I2='Adapted questions and answers'!$J34,1,IF('E. Strategy'!I2='Adapted questions and answers'!$K34,2,IF('E. Strategy'!I2='Adapted questions and answers'!$L34,3,IF('E. Strategy'!I2='Adapted questions and answers'!$M34,4,IF('E. Strategy'!I2='Adapted questions and answers'!$N34,5,"")))))</f>
        <v/>
      </c>
      <c r="J52" s="188" t="str">
        <f>IF('E. Strategy'!J2='Adapted questions and answers'!$J34,1,IF('E. Strategy'!J2='Adapted questions and answers'!$K34,2,IF('E. Strategy'!J2='Adapted questions and answers'!$L34,3,IF('E. Strategy'!J2='Adapted questions and answers'!$M34,4,IF('E. Strategy'!J2='Adapted questions and answers'!$N34,5,"")))))</f>
        <v/>
      </c>
      <c r="K52" s="188" t="str">
        <f>IF('E. Strategy'!K2='Adapted questions and answers'!$J34,1,IF('E. Strategy'!K2='Adapted questions and answers'!$K34,2,IF('E. Strategy'!K2='Adapted questions and answers'!$L34,3,IF('E. Strategy'!K2='Adapted questions and answers'!$M34,4,IF('E. Strategy'!K2='Adapted questions and answers'!$N34,5,"")))))</f>
        <v/>
      </c>
      <c r="L52" s="188" t="str">
        <f>IF('E. Strategy'!L2='Adapted questions and answers'!$J34,1,IF('E. Strategy'!L2='Adapted questions and answers'!$K34,2,IF('E. Strategy'!L2='Adapted questions and answers'!$L34,3,IF('E. Strategy'!L2='Adapted questions and answers'!$M34,4,IF('E. Strategy'!L2='Adapted questions and answers'!$N34,5,"")))))</f>
        <v/>
      </c>
      <c r="M52" s="188" t="str">
        <f>IF('E. Strategy'!M2='Adapted questions and answers'!$J34,1,IF('E. Strategy'!M2='Adapted questions and answers'!$K34,2,IF('E. Strategy'!M2='Adapted questions and answers'!$L34,3,IF('E. Strategy'!M2='Adapted questions and answers'!$M34,4,IF('E. Strategy'!M2='Adapted questions and answers'!$N34,5,"")))))</f>
        <v/>
      </c>
      <c r="N52" s="188" t="str">
        <f>IF('E. Strategy'!N2='Adapted questions and answers'!$J34,1,IF('E. Strategy'!N2='Adapted questions and answers'!$K34,2,IF('E. Strategy'!N2='Adapted questions and answers'!$L34,3,IF('E. Strategy'!N2='Adapted questions and answers'!$M34,4,IF('E. Strategy'!N2='Adapted questions and answers'!$N34,5,"")))))</f>
        <v/>
      </c>
      <c r="O52" s="188" t="str">
        <f>IF('E. Strategy'!O2='Adapted questions and answers'!$J34,1,IF('E. Strategy'!O2='Adapted questions and answers'!$K34,2,IF('E. Strategy'!O2='Adapted questions and answers'!$L34,3,IF('E. Strategy'!O2='Adapted questions and answers'!$M34,4,IF('E. Strategy'!O2='Adapted questions and answers'!$N34,5,"")))))</f>
        <v/>
      </c>
      <c r="P52" s="188" t="str">
        <f>IF('E. Strategy'!P2='Adapted questions and answers'!$J34,1,IF('E. Strategy'!P2='Adapted questions and answers'!$K34,2,IF('E. Strategy'!P2='Adapted questions and answers'!$L34,3,IF('E. Strategy'!P2='Adapted questions and answers'!$M34,4,IF('E. Strategy'!P2='Adapted questions and answers'!$N34,5,"")))))</f>
        <v/>
      </c>
      <c r="Q52" s="188" t="str">
        <f>IF('E. Strategy'!Q2='Adapted questions and answers'!$J34,1,IF('E. Strategy'!Q2='Adapted questions and answers'!$K34,2,IF('E. Strategy'!Q2='Adapted questions and answers'!$L34,3,IF('E. Strategy'!Q2='Adapted questions and answers'!$M34,4,IF('E. Strategy'!Q2='Adapted questions and answers'!$N34,5,"")))))</f>
        <v/>
      </c>
      <c r="R52" s="188" t="str">
        <f>IF('E. Strategy'!R2='Adapted questions and answers'!$J34,1,IF('E. Strategy'!R2='Adapted questions and answers'!$K34,2,IF('E. Strategy'!R2='Adapted questions and answers'!$L34,3,IF('E. Strategy'!R2='Adapted questions and answers'!$M34,4,IF('E. Strategy'!R2='Adapted questions and answers'!$N34,5,"")))))</f>
        <v/>
      </c>
      <c r="S52" s="188" t="str">
        <f>IF('E. Strategy'!S2='Adapted questions and answers'!$J34,1,IF('E. Strategy'!S2='Adapted questions and answers'!$K34,2,IF('E. Strategy'!S2='Adapted questions and answers'!$L34,3,IF('E. Strategy'!S2='Adapted questions and answers'!$M34,4,IF('E. Strategy'!S2='Adapted questions and answers'!$N34,5,"")))))</f>
        <v/>
      </c>
      <c r="T52" s="188" t="str">
        <f>IF('E. Strategy'!T2='Adapted questions and answers'!$J34,1,IF('E. Strategy'!T2='Adapted questions and answers'!$K34,2,IF('E. Strategy'!T2='Adapted questions and answers'!$L34,3,IF('E. Strategy'!T2='Adapted questions and answers'!$M34,4,IF('E. Strategy'!T2='Adapted questions and answers'!$N34,5,"")))))</f>
        <v/>
      </c>
      <c r="U52" s="188" t="str">
        <f>IF('E. Strategy'!U2='Adapted questions and answers'!$J34,1,IF('E. Strategy'!U2='Adapted questions and answers'!$K34,2,IF('E. Strategy'!U2='Adapted questions and answers'!$L34,3,IF('E. Strategy'!U2='Adapted questions and answers'!$M34,4,IF('E. Strategy'!U2='Adapted questions and answers'!$N34,5,"")))))</f>
        <v/>
      </c>
      <c r="V52" s="188" t="str">
        <f>IF('E. Strategy'!V2='Adapted questions and answers'!$J34,1,IF('E. Strategy'!V2='Adapted questions and answers'!$K34,2,IF('E. Strategy'!V2='Adapted questions and answers'!$L34,3,IF('E. Strategy'!V2='Adapted questions and answers'!$M34,4,IF('E. Strategy'!V2='Adapted questions and answers'!$N34,5,"")))))</f>
        <v/>
      </c>
      <c r="W52" s="188" t="str">
        <f>IF('E. Strategy'!W2='Adapted questions and answers'!$J34,1,IF('E. Strategy'!W2='Adapted questions and answers'!$K34,2,IF('E. Strategy'!W2='Adapted questions and answers'!$L34,3,IF('E. Strategy'!W2='Adapted questions and answers'!$M34,4,IF('E. Strategy'!W2='Adapted questions and answers'!$N34,5,"")))))</f>
        <v/>
      </c>
      <c r="X52" s="188" t="str">
        <f>IF('E. Strategy'!X2='Adapted questions and answers'!$J34,1,IF('E. Strategy'!X2='Adapted questions and answers'!$K34,2,IF('E. Strategy'!X2='Adapted questions and answers'!$L34,3,IF('E. Strategy'!X2='Adapted questions and answers'!$M34,4,IF('E. Strategy'!X2='Adapted questions and answers'!$N34,5,"")))))</f>
        <v/>
      </c>
      <c r="Y52" s="188" t="str">
        <f>IF('E. Strategy'!Y2='Adapted questions and answers'!$J34,1,IF('E. Strategy'!Y2='Adapted questions and answers'!$K34,2,IF('E. Strategy'!Y2='Adapted questions and answers'!$L34,3,IF('E. Strategy'!Y2='Adapted questions and answers'!$M34,4,IF('E. Strategy'!Y2='Adapted questions and answers'!$N34,5,"")))))</f>
        <v/>
      </c>
      <c r="Z52" s="188" t="str">
        <f>IF('E. Strategy'!Z2='Adapted questions and answers'!$J34,1,IF('E. Strategy'!Z2='Adapted questions and answers'!$K34,2,IF('E. Strategy'!Z2='Adapted questions and answers'!$L34,3,IF('E. Strategy'!Z2='Adapted questions and answers'!$M34,4,IF('E. Strategy'!Z2='Adapted questions and answers'!$N34,5,"")))))</f>
        <v/>
      </c>
      <c r="AA52" s="188" t="str">
        <f>IF('E. Strategy'!AA2='Adapted questions and answers'!$J34,1,IF('E. Strategy'!AA2='Adapted questions and answers'!$K34,2,IF('E. Strategy'!AA2='Adapted questions and answers'!$L34,3,IF('E. Strategy'!AA2='Adapted questions and answers'!$M34,4,IF('E. Strategy'!AA2='Adapted questions and answers'!$N34,5,"")))))</f>
        <v/>
      </c>
    </row>
    <row r="53" spans="1:27" ht="14.25" customHeight="1">
      <c r="A53" s="35" t="str">
        <f>'E. Strategy'!A3</f>
        <v>E2: Is the object of the patent to win new markets?</v>
      </c>
      <c r="B53" s="35" t="str">
        <f>LEFT(A53,4)&amp;'Adapted questions and answers'!$H35</f>
        <v>E2: Winning new markets</v>
      </c>
      <c r="C53" s="188">
        <f>IF('E. Strategy'!C3='Adapted questions and answers'!$J35,1,IF('E. Strategy'!C3='Adapted questions and answers'!$K35,2,IF('E. Strategy'!C3='Adapted questions and answers'!$L35,3,IF('E. Strategy'!C3='Adapted questions and answers'!$M35,4,IF('E. Strategy'!C3='Adapted questions and answers'!$N35,5,"")))))</f>
        <v>1</v>
      </c>
      <c r="D53" s="188">
        <f>IF('E. Strategy'!D3='Adapted questions and answers'!$J35,1,IF('E. Strategy'!D3='Adapted questions and answers'!$K35,2,IF('E. Strategy'!D3='Adapted questions and answers'!$L35,3,IF('E. Strategy'!D3='Adapted questions and answers'!$M35,4,IF('E. Strategy'!D3='Adapted questions and answers'!$N35,5,"")))))</f>
        <v>2</v>
      </c>
      <c r="E53" s="188" t="str">
        <f>IF('E. Strategy'!E3='Adapted questions and answers'!$J35,1,IF('E. Strategy'!E3='Adapted questions and answers'!$K35,2,IF('E. Strategy'!E3='Adapted questions and answers'!$L35,3,IF('E. Strategy'!E3='Adapted questions and answers'!$M35,4,IF('E. Strategy'!E3='Adapted questions and answers'!$N35,5,"")))))</f>
        <v/>
      </c>
      <c r="F53" s="188" t="str">
        <f>IF('E. Strategy'!F3='Adapted questions and answers'!$J35,1,IF('E. Strategy'!F3='Adapted questions and answers'!$K35,2,IF('E. Strategy'!F3='Adapted questions and answers'!$L35,3,IF('E. Strategy'!F3='Adapted questions and answers'!$M35,4,IF('E. Strategy'!F3='Adapted questions and answers'!$N35,5,"")))))</f>
        <v/>
      </c>
      <c r="G53" s="188" t="str">
        <f>IF('E. Strategy'!G3='Adapted questions and answers'!$J35,1,IF('E. Strategy'!G3='Adapted questions and answers'!$K35,2,IF('E. Strategy'!G3='Adapted questions and answers'!$L35,3,IF('E. Strategy'!G3='Adapted questions and answers'!$M35,4,IF('E. Strategy'!G3='Adapted questions and answers'!$N35,5,"")))))</f>
        <v/>
      </c>
      <c r="H53" s="188" t="str">
        <f>IF('E. Strategy'!H3='Adapted questions and answers'!$J35,1,IF('E. Strategy'!H3='Adapted questions and answers'!$K35,2,IF('E. Strategy'!H3='Adapted questions and answers'!$L35,3,IF('E. Strategy'!H3='Adapted questions and answers'!$M35,4,IF('E. Strategy'!H3='Adapted questions and answers'!$N35,5,"")))))</f>
        <v/>
      </c>
      <c r="I53" s="188" t="str">
        <f>IF('E. Strategy'!I3='Adapted questions and answers'!$J35,1,IF('E. Strategy'!I3='Adapted questions and answers'!$K35,2,IF('E. Strategy'!I3='Adapted questions and answers'!$L35,3,IF('E. Strategy'!I3='Adapted questions and answers'!$M35,4,IF('E. Strategy'!I3='Adapted questions and answers'!$N35,5,"")))))</f>
        <v/>
      </c>
      <c r="J53" s="188" t="str">
        <f>IF('E. Strategy'!J3='Adapted questions and answers'!$J35,1,IF('E. Strategy'!J3='Adapted questions and answers'!$K35,2,IF('E. Strategy'!J3='Adapted questions and answers'!$L35,3,IF('E. Strategy'!J3='Adapted questions and answers'!$M35,4,IF('E. Strategy'!J3='Adapted questions and answers'!$N35,5,"")))))</f>
        <v/>
      </c>
      <c r="K53" s="188" t="str">
        <f>IF('E. Strategy'!K3='Adapted questions and answers'!$J35,1,IF('E. Strategy'!K3='Adapted questions and answers'!$K35,2,IF('E. Strategy'!K3='Adapted questions and answers'!$L35,3,IF('E. Strategy'!K3='Adapted questions and answers'!$M35,4,IF('E. Strategy'!K3='Adapted questions and answers'!$N35,5,"")))))</f>
        <v/>
      </c>
      <c r="L53" s="188" t="str">
        <f>IF('E. Strategy'!L3='Adapted questions and answers'!$J35,1,IF('E. Strategy'!L3='Adapted questions and answers'!$K35,2,IF('E. Strategy'!L3='Adapted questions and answers'!$L35,3,IF('E. Strategy'!L3='Adapted questions and answers'!$M35,4,IF('E. Strategy'!L3='Adapted questions and answers'!$N35,5,"")))))</f>
        <v/>
      </c>
      <c r="M53" s="188" t="str">
        <f>IF('E. Strategy'!M3='Adapted questions and answers'!$J35,1,IF('E. Strategy'!M3='Adapted questions and answers'!$K35,2,IF('E. Strategy'!M3='Adapted questions and answers'!$L35,3,IF('E. Strategy'!M3='Adapted questions and answers'!$M35,4,IF('E. Strategy'!M3='Adapted questions and answers'!$N35,5,"")))))</f>
        <v/>
      </c>
      <c r="N53" s="188" t="str">
        <f>IF('E. Strategy'!N3='Adapted questions and answers'!$J35,1,IF('E. Strategy'!N3='Adapted questions and answers'!$K35,2,IF('E. Strategy'!N3='Adapted questions and answers'!$L35,3,IF('E. Strategy'!N3='Adapted questions and answers'!$M35,4,IF('E. Strategy'!N3='Adapted questions and answers'!$N35,5,"")))))</f>
        <v/>
      </c>
      <c r="O53" s="188" t="str">
        <f>IF('E. Strategy'!O3='Adapted questions and answers'!$J35,1,IF('E. Strategy'!O3='Adapted questions and answers'!$K35,2,IF('E. Strategy'!O3='Adapted questions and answers'!$L35,3,IF('E. Strategy'!O3='Adapted questions and answers'!$M35,4,IF('E. Strategy'!O3='Adapted questions and answers'!$N35,5,"")))))</f>
        <v/>
      </c>
      <c r="P53" s="188" t="str">
        <f>IF('E. Strategy'!P3='Adapted questions and answers'!$J35,1,IF('E. Strategy'!P3='Adapted questions and answers'!$K35,2,IF('E. Strategy'!P3='Adapted questions and answers'!$L35,3,IF('E. Strategy'!P3='Adapted questions and answers'!$M35,4,IF('E. Strategy'!P3='Adapted questions and answers'!$N35,5,"")))))</f>
        <v/>
      </c>
      <c r="Q53" s="188" t="str">
        <f>IF('E. Strategy'!Q3='Adapted questions and answers'!$J35,1,IF('E. Strategy'!Q3='Adapted questions and answers'!$K35,2,IF('E. Strategy'!Q3='Adapted questions and answers'!$L35,3,IF('E. Strategy'!Q3='Adapted questions and answers'!$M35,4,IF('E. Strategy'!Q3='Adapted questions and answers'!$N35,5,"")))))</f>
        <v/>
      </c>
      <c r="R53" s="188" t="str">
        <f>IF('E. Strategy'!R3='Adapted questions and answers'!$J35,1,IF('E. Strategy'!R3='Adapted questions and answers'!$K35,2,IF('E. Strategy'!R3='Adapted questions and answers'!$L35,3,IF('E. Strategy'!R3='Adapted questions and answers'!$M35,4,IF('E. Strategy'!R3='Adapted questions and answers'!$N35,5,"")))))</f>
        <v/>
      </c>
      <c r="S53" s="188" t="str">
        <f>IF('E. Strategy'!S3='Adapted questions and answers'!$J35,1,IF('E. Strategy'!S3='Adapted questions and answers'!$K35,2,IF('E. Strategy'!S3='Adapted questions and answers'!$L35,3,IF('E. Strategy'!S3='Adapted questions and answers'!$M35,4,IF('E. Strategy'!S3='Adapted questions and answers'!$N35,5,"")))))</f>
        <v/>
      </c>
      <c r="T53" s="188" t="str">
        <f>IF('E. Strategy'!T3='Adapted questions and answers'!$J35,1,IF('E. Strategy'!T3='Adapted questions and answers'!$K35,2,IF('E. Strategy'!T3='Adapted questions and answers'!$L35,3,IF('E. Strategy'!T3='Adapted questions and answers'!$M35,4,IF('E. Strategy'!T3='Adapted questions and answers'!$N35,5,"")))))</f>
        <v/>
      </c>
      <c r="U53" s="188" t="str">
        <f>IF('E. Strategy'!U3='Adapted questions and answers'!$J35,1,IF('E. Strategy'!U3='Adapted questions and answers'!$K35,2,IF('E. Strategy'!U3='Adapted questions and answers'!$L35,3,IF('E. Strategy'!U3='Adapted questions and answers'!$M35,4,IF('E. Strategy'!U3='Adapted questions and answers'!$N35,5,"")))))</f>
        <v/>
      </c>
      <c r="V53" s="188" t="str">
        <f>IF('E. Strategy'!V3='Adapted questions and answers'!$J35,1,IF('E. Strategy'!V3='Adapted questions and answers'!$K35,2,IF('E. Strategy'!V3='Adapted questions and answers'!$L35,3,IF('E. Strategy'!V3='Adapted questions and answers'!$M35,4,IF('E. Strategy'!V3='Adapted questions and answers'!$N35,5,"")))))</f>
        <v/>
      </c>
      <c r="W53" s="188" t="str">
        <f>IF('E. Strategy'!W3='Adapted questions and answers'!$J35,1,IF('E. Strategy'!W3='Adapted questions and answers'!$K35,2,IF('E. Strategy'!W3='Adapted questions and answers'!$L35,3,IF('E. Strategy'!W3='Adapted questions and answers'!$M35,4,IF('E. Strategy'!W3='Adapted questions and answers'!$N35,5,"")))))</f>
        <v/>
      </c>
      <c r="X53" s="188" t="str">
        <f>IF('E. Strategy'!X3='Adapted questions and answers'!$J35,1,IF('E. Strategy'!X3='Adapted questions and answers'!$K35,2,IF('E. Strategy'!X3='Adapted questions and answers'!$L35,3,IF('E. Strategy'!X3='Adapted questions and answers'!$M35,4,IF('E. Strategy'!X3='Adapted questions and answers'!$N35,5,"")))))</f>
        <v/>
      </c>
      <c r="Y53" s="188" t="str">
        <f>IF('E. Strategy'!Y3='Adapted questions and answers'!$J35,1,IF('E. Strategy'!Y3='Adapted questions and answers'!$K35,2,IF('E. Strategy'!Y3='Adapted questions and answers'!$L35,3,IF('E. Strategy'!Y3='Adapted questions and answers'!$M35,4,IF('E. Strategy'!Y3='Adapted questions and answers'!$N35,5,"")))))</f>
        <v/>
      </c>
      <c r="Z53" s="188" t="str">
        <f>IF('E. Strategy'!Z3='Adapted questions and answers'!$J35,1,IF('E. Strategy'!Z3='Adapted questions and answers'!$K35,2,IF('E. Strategy'!Z3='Adapted questions and answers'!$L35,3,IF('E. Strategy'!Z3='Adapted questions and answers'!$M35,4,IF('E. Strategy'!Z3='Adapted questions and answers'!$N35,5,"")))))</f>
        <v/>
      </c>
      <c r="AA53" s="188" t="str">
        <f>IF('E. Strategy'!AA3='Adapted questions and answers'!$J35,1,IF('E. Strategy'!AA3='Adapted questions and answers'!$K35,2,IF('E. Strategy'!AA3='Adapted questions and answers'!$L35,3,IF('E. Strategy'!AA3='Adapted questions and answers'!$M35,4,IF('E. Strategy'!AA3='Adapted questions and answers'!$N35,5,"")))))</f>
        <v/>
      </c>
    </row>
    <row r="54" spans="1:27" ht="14.25" customHeight="1">
      <c r="A54" s="35" t="str">
        <f>'E. Strategy'!A4</f>
        <v>E3: Is the object of the patent part of an image-building process?</v>
      </c>
      <c r="B54" s="35" t="str">
        <f>LEFT(A54,4)&amp;'Adapted questions and answers'!$H36</f>
        <v>E3: Image building</v>
      </c>
      <c r="C54" s="188">
        <f>IF('E. Strategy'!C4='Adapted questions and answers'!$J36,1,IF('E. Strategy'!C4='Adapted questions and answers'!$K36,2,IF('E. Strategy'!C4='Adapted questions and answers'!$L36,3,IF('E. Strategy'!C4='Adapted questions and answers'!$M36,4,IF('E. Strategy'!C4='Adapted questions and answers'!$N36,5,"")))))</f>
        <v>3</v>
      </c>
      <c r="D54" s="188">
        <f>IF('E. Strategy'!D4='Adapted questions and answers'!$J36,1,IF('E. Strategy'!D4='Adapted questions and answers'!$K36,2,IF('E. Strategy'!D4='Adapted questions and answers'!$L36,3,IF('E. Strategy'!D4='Adapted questions and answers'!$M36,4,IF('E. Strategy'!D4='Adapted questions and answers'!$N36,5,"")))))</f>
        <v>3</v>
      </c>
      <c r="E54" s="188" t="str">
        <f>IF('E. Strategy'!E4='Adapted questions and answers'!$J36,1,IF('E. Strategy'!E4='Adapted questions and answers'!$K36,2,IF('E. Strategy'!E4='Adapted questions and answers'!$L36,3,IF('E. Strategy'!E4='Adapted questions and answers'!$M36,4,IF('E. Strategy'!E4='Adapted questions and answers'!$N36,5,"")))))</f>
        <v/>
      </c>
      <c r="F54" s="188" t="str">
        <f>IF('E. Strategy'!F4='Adapted questions and answers'!$J36,1,IF('E. Strategy'!F4='Adapted questions and answers'!$K36,2,IF('E. Strategy'!F4='Adapted questions and answers'!$L36,3,IF('E. Strategy'!F4='Adapted questions and answers'!$M36,4,IF('E. Strategy'!F4='Adapted questions and answers'!$N36,5,"")))))</f>
        <v/>
      </c>
      <c r="G54" s="188" t="str">
        <f>IF('E. Strategy'!G4='Adapted questions and answers'!$J36,1,IF('E. Strategy'!G4='Adapted questions and answers'!$K36,2,IF('E. Strategy'!G4='Adapted questions and answers'!$L36,3,IF('E. Strategy'!G4='Adapted questions and answers'!$M36,4,IF('E. Strategy'!G4='Adapted questions and answers'!$N36,5,"")))))</f>
        <v/>
      </c>
      <c r="H54" s="188" t="str">
        <f>IF('E. Strategy'!H4='Adapted questions and answers'!$J36,1,IF('E. Strategy'!H4='Adapted questions and answers'!$K36,2,IF('E. Strategy'!H4='Adapted questions and answers'!$L36,3,IF('E. Strategy'!H4='Adapted questions and answers'!$M36,4,IF('E. Strategy'!H4='Adapted questions and answers'!$N36,5,"")))))</f>
        <v/>
      </c>
      <c r="I54" s="188" t="str">
        <f>IF('E. Strategy'!I4='Adapted questions and answers'!$J36,1,IF('E. Strategy'!I4='Adapted questions and answers'!$K36,2,IF('E. Strategy'!I4='Adapted questions and answers'!$L36,3,IF('E. Strategy'!I4='Adapted questions and answers'!$M36,4,IF('E. Strategy'!I4='Adapted questions and answers'!$N36,5,"")))))</f>
        <v/>
      </c>
      <c r="J54" s="188" t="str">
        <f>IF('E. Strategy'!J4='Adapted questions and answers'!$J36,1,IF('E. Strategy'!J4='Adapted questions and answers'!$K36,2,IF('E. Strategy'!J4='Adapted questions and answers'!$L36,3,IF('E. Strategy'!J4='Adapted questions and answers'!$M36,4,IF('E. Strategy'!J4='Adapted questions and answers'!$N36,5,"")))))</f>
        <v/>
      </c>
      <c r="K54" s="188" t="str">
        <f>IF('E. Strategy'!K4='Adapted questions and answers'!$J36,1,IF('E. Strategy'!K4='Adapted questions and answers'!$K36,2,IF('E. Strategy'!K4='Adapted questions and answers'!$L36,3,IF('E. Strategy'!K4='Adapted questions and answers'!$M36,4,IF('E. Strategy'!K4='Adapted questions and answers'!$N36,5,"")))))</f>
        <v/>
      </c>
      <c r="L54" s="188" t="str">
        <f>IF('E. Strategy'!L4='Adapted questions and answers'!$J36,1,IF('E. Strategy'!L4='Adapted questions and answers'!$K36,2,IF('E. Strategy'!L4='Adapted questions and answers'!$L36,3,IF('E. Strategy'!L4='Adapted questions and answers'!$M36,4,IF('E. Strategy'!L4='Adapted questions and answers'!$N36,5,"")))))</f>
        <v/>
      </c>
      <c r="M54" s="188" t="str">
        <f>IF('E. Strategy'!M4='Adapted questions and answers'!$J36,1,IF('E. Strategy'!M4='Adapted questions and answers'!$K36,2,IF('E. Strategy'!M4='Adapted questions and answers'!$L36,3,IF('E. Strategy'!M4='Adapted questions and answers'!$M36,4,IF('E. Strategy'!M4='Adapted questions and answers'!$N36,5,"")))))</f>
        <v/>
      </c>
      <c r="N54" s="188" t="str">
        <f>IF('E. Strategy'!N4='Adapted questions and answers'!$J36,1,IF('E. Strategy'!N4='Adapted questions and answers'!$K36,2,IF('E. Strategy'!N4='Adapted questions and answers'!$L36,3,IF('E. Strategy'!N4='Adapted questions and answers'!$M36,4,IF('E. Strategy'!N4='Adapted questions and answers'!$N36,5,"")))))</f>
        <v/>
      </c>
      <c r="O54" s="188" t="str">
        <f>IF('E. Strategy'!O4='Adapted questions and answers'!$J36,1,IF('E. Strategy'!O4='Adapted questions and answers'!$K36,2,IF('E. Strategy'!O4='Adapted questions and answers'!$L36,3,IF('E. Strategy'!O4='Adapted questions and answers'!$M36,4,IF('E. Strategy'!O4='Adapted questions and answers'!$N36,5,"")))))</f>
        <v/>
      </c>
      <c r="P54" s="188" t="str">
        <f>IF('E. Strategy'!P4='Adapted questions and answers'!$J36,1,IF('E. Strategy'!P4='Adapted questions and answers'!$K36,2,IF('E. Strategy'!P4='Adapted questions and answers'!$L36,3,IF('E. Strategy'!P4='Adapted questions and answers'!$M36,4,IF('E. Strategy'!P4='Adapted questions and answers'!$N36,5,"")))))</f>
        <v/>
      </c>
      <c r="Q54" s="188" t="str">
        <f>IF('E. Strategy'!Q4='Adapted questions and answers'!$J36,1,IF('E. Strategy'!Q4='Adapted questions and answers'!$K36,2,IF('E. Strategy'!Q4='Adapted questions and answers'!$L36,3,IF('E. Strategy'!Q4='Adapted questions and answers'!$M36,4,IF('E. Strategy'!Q4='Adapted questions and answers'!$N36,5,"")))))</f>
        <v/>
      </c>
      <c r="R54" s="188" t="str">
        <f>IF('E. Strategy'!R4='Adapted questions and answers'!$J36,1,IF('E. Strategy'!R4='Adapted questions and answers'!$K36,2,IF('E. Strategy'!R4='Adapted questions and answers'!$L36,3,IF('E. Strategy'!R4='Adapted questions and answers'!$M36,4,IF('E. Strategy'!R4='Adapted questions and answers'!$N36,5,"")))))</f>
        <v/>
      </c>
      <c r="S54" s="188" t="str">
        <f>IF('E. Strategy'!S4='Adapted questions and answers'!$J36,1,IF('E. Strategy'!S4='Adapted questions and answers'!$K36,2,IF('E. Strategy'!S4='Adapted questions and answers'!$L36,3,IF('E. Strategy'!S4='Adapted questions and answers'!$M36,4,IF('E. Strategy'!S4='Adapted questions and answers'!$N36,5,"")))))</f>
        <v/>
      </c>
      <c r="T54" s="188" t="str">
        <f>IF('E. Strategy'!T4='Adapted questions and answers'!$J36,1,IF('E. Strategy'!T4='Adapted questions and answers'!$K36,2,IF('E. Strategy'!T4='Adapted questions and answers'!$L36,3,IF('E. Strategy'!T4='Adapted questions and answers'!$M36,4,IF('E. Strategy'!T4='Adapted questions and answers'!$N36,5,"")))))</f>
        <v/>
      </c>
      <c r="U54" s="188" t="str">
        <f>IF('E. Strategy'!U4='Adapted questions and answers'!$J36,1,IF('E. Strategy'!U4='Adapted questions and answers'!$K36,2,IF('E. Strategy'!U4='Adapted questions and answers'!$L36,3,IF('E. Strategy'!U4='Adapted questions and answers'!$M36,4,IF('E. Strategy'!U4='Adapted questions and answers'!$N36,5,"")))))</f>
        <v/>
      </c>
      <c r="V54" s="188" t="str">
        <f>IF('E. Strategy'!V4='Adapted questions and answers'!$J36,1,IF('E. Strategy'!V4='Adapted questions and answers'!$K36,2,IF('E. Strategy'!V4='Adapted questions and answers'!$L36,3,IF('E. Strategy'!V4='Adapted questions and answers'!$M36,4,IF('E. Strategy'!V4='Adapted questions and answers'!$N36,5,"")))))</f>
        <v/>
      </c>
      <c r="W54" s="188" t="str">
        <f>IF('E. Strategy'!W4='Adapted questions and answers'!$J36,1,IF('E. Strategy'!W4='Adapted questions and answers'!$K36,2,IF('E. Strategy'!W4='Adapted questions and answers'!$L36,3,IF('E. Strategy'!W4='Adapted questions and answers'!$M36,4,IF('E. Strategy'!W4='Adapted questions and answers'!$N36,5,"")))))</f>
        <v/>
      </c>
      <c r="X54" s="188" t="str">
        <f>IF('E. Strategy'!X4='Adapted questions and answers'!$J36,1,IF('E. Strategy'!X4='Adapted questions and answers'!$K36,2,IF('E. Strategy'!X4='Adapted questions and answers'!$L36,3,IF('E. Strategy'!X4='Adapted questions and answers'!$M36,4,IF('E. Strategy'!X4='Adapted questions and answers'!$N36,5,"")))))</f>
        <v/>
      </c>
      <c r="Y54" s="188" t="str">
        <f>IF('E. Strategy'!Y4='Adapted questions and answers'!$J36,1,IF('E. Strategy'!Y4='Adapted questions and answers'!$K36,2,IF('E. Strategy'!Y4='Adapted questions and answers'!$L36,3,IF('E. Strategy'!Y4='Adapted questions and answers'!$M36,4,IF('E. Strategy'!Y4='Adapted questions and answers'!$N36,5,"")))))</f>
        <v/>
      </c>
      <c r="Z54" s="188" t="str">
        <f>IF('E. Strategy'!Z4='Adapted questions and answers'!$J36,1,IF('E. Strategy'!Z4='Adapted questions and answers'!$K36,2,IF('E. Strategy'!Z4='Adapted questions and answers'!$L36,3,IF('E. Strategy'!Z4='Adapted questions and answers'!$M36,4,IF('E. Strategy'!Z4='Adapted questions and answers'!$N36,5,"")))))</f>
        <v/>
      </c>
      <c r="AA54" s="188" t="str">
        <f>IF('E. Strategy'!AA4='Adapted questions and answers'!$J36,1,IF('E. Strategy'!AA4='Adapted questions and answers'!$K36,2,IF('E. Strategy'!AA4='Adapted questions and answers'!$L36,3,IF('E. Strategy'!AA4='Adapted questions and answers'!$M36,4,IF('E. Strategy'!AA4='Adapted questions and answers'!$N36,5,"")))))</f>
        <v/>
      </c>
    </row>
    <row r="55" spans="1:27" ht="14.25" customHeight="1">
      <c r="A55" s="35" t="str">
        <f>'E. Strategy'!A5</f>
        <v>E4: Is the object of the patent to ensure "freedom to operate" - to ensure the space for your own development activities?</v>
      </c>
      <c r="B55" s="35" t="str">
        <f>LEFT(A55,4)&amp;'Adapted questions and answers'!$H37</f>
        <v>E4: Ensuring "freedom to operate"</v>
      </c>
      <c r="C55" s="188">
        <f>IF('E. Strategy'!C5='Adapted questions and answers'!$J37,1,IF('E. Strategy'!C5='Adapted questions and answers'!$K37,2,IF('E. Strategy'!C5='Adapted questions and answers'!$L37,3,IF('E. Strategy'!C5='Adapted questions and answers'!$M37,4,IF('E. Strategy'!C5='Adapted questions and answers'!$N37,5,"")))))</f>
        <v>2</v>
      </c>
      <c r="D55" s="188">
        <f>IF('E. Strategy'!D5='Adapted questions and answers'!$J37,1,IF('E. Strategy'!D5='Adapted questions and answers'!$K37,2,IF('E. Strategy'!D5='Adapted questions and answers'!$L37,3,IF('E. Strategy'!D5='Adapted questions and answers'!$M37,4,IF('E. Strategy'!D5='Adapted questions and answers'!$N37,5,"")))))</f>
        <v>4</v>
      </c>
      <c r="E55" s="188" t="str">
        <f>IF('E. Strategy'!E5='Adapted questions and answers'!$J37,1,IF('E. Strategy'!E5='Adapted questions and answers'!$K37,2,IF('E. Strategy'!E5='Adapted questions and answers'!$L37,3,IF('E. Strategy'!E5='Adapted questions and answers'!$M37,4,IF('E. Strategy'!E5='Adapted questions and answers'!$N37,5,"")))))</f>
        <v/>
      </c>
      <c r="F55" s="188" t="str">
        <f>IF('E. Strategy'!F5='Adapted questions and answers'!$J37,1,IF('E. Strategy'!F5='Adapted questions and answers'!$K37,2,IF('E. Strategy'!F5='Adapted questions and answers'!$L37,3,IF('E. Strategy'!F5='Adapted questions and answers'!$M37,4,IF('E. Strategy'!F5='Adapted questions and answers'!$N37,5,"")))))</f>
        <v/>
      </c>
      <c r="G55" s="188" t="str">
        <f>IF('E. Strategy'!G5='Adapted questions and answers'!$J37,1,IF('E. Strategy'!G5='Adapted questions and answers'!$K37,2,IF('E. Strategy'!G5='Adapted questions and answers'!$L37,3,IF('E. Strategy'!G5='Adapted questions and answers'!$M37,4,IF('E. Strategy'!G5='Adapted questions and answers'!$N37,5,"")))))</f>
        <v/>
      </c>
      <c r="H55" s="188" t="str">
        <f>IF('E. Strategy'!H5='Adapted questions and answers'!$J37,1,IF('E. Strategy'!H5='Adapted questions and answers'!$K37,2,IF('E. Strategy'!H5='Adapted questions and answers'!$L37,3,IF('E. Strategy'!H5='Adapted questions and answers'!$M37,4,IF('E. Strategy'!H5='Adapted questions and answers'!$N37,5,"")))))</f>
        <v/>
      </c>
      <c r="I55" s="188" t="str">
        <f>IF('E. Strategy'!I5='Adapted questions and answers'!$J37,1,IF('E. Strategy'!I5='Adapted questions and answers'!$K37,2,IF('E. Strategy'!I5='Adapted questions and answers'!$L37,3,IF('E. Strategy'!I5='Adapted questions and answers'!$M37,4,IF('E. Strategy'!I5='Adapted questions and answers'!$N37,5,"")))))</f>
        <v/>
      </c>
      <c r="J55" s="188" t="str">
        <f>IF('E. Strategy'!J5='Adapted questions and answers'!$J37,1,IF('E. Strategy'!J5='Adapted questions and answers'!$K37,2,IF('E. Strategy'!J5='Adapted questions and answers'!$L37,3,IF('E. Strategy'!J5='Adapted questions and answers'!$M37,4,IF('E. Strategy'!J5='Adapted questions and answers'!$N37,5,"")))))</f>
        <v/>
      </c>
      <c r="K55" s="188" t="str">
        <f>IF('E. Strategy'!K5='Adapted questions and answers'!$J37,1,IF('E. Strategy'!K5='Adapted questions and answers'!$K37,2,IF('E. Strategy'!K5='Adapted questions and answers'!$L37,3,IF('E. Strategy'!K5='Adapted questions and answers'!$M37,4,IF('E. Strategy'!K5='Adapted questions and answers'!$N37,5,"")))))</f>
        <v/>
      </c>
      <c r="L55" s="188" t="str">
        <f>IF('E. Strategy'!L5='Adapted questions and answers'!$J37,1,IF('E. Strategy'!L5='Adapted questions and answers'!$K37,2,IF('E. Strategy'!L5='Adapted questions and answers'!$L37,3,IF('E. Strategy'!L5='Adapted questions and answers'!$M37,4,IF('E. Strategy'!L5='Adapted questions and answers'!$N37,5,"")))))</f>
        <v/>
      </c>
      <c r="M55" s="188" t="str">
        <f>IF('E. Strategy'!M5='Adapted questions and answers'!$J37,1,IF('E. Strategy'!M5='Adapted questions and answers'!$K37,2,IF('E. Strategy'!M5='Adapted questions and answers'!$L37,3,IF('E. Strategy'!M5='Adapted questions and answers'!$M37,4,IF('E. Strategy'!M5='Adapted questions and answers'!$N37,5,"")))))</f>
        <v/>
      </c>
      <c r="N55" s="188" t="str">
        <f>IF('E. Strategy'!N5='Adapted questions and answers'!$J37,1,IF('E. Strategy'!N5='Adapted questions and answers'!$K37,2,IF('E. Strategy'!N5='Adapted questions and answers'!$L37,3,IF('E. Strategy'!N5='Adapted questions and answers'!$M37,4,IF('E. Strategy'!N5='Adapted questions and answers'!$N37,5,"")))))</f>
        <v/>
      </c>
      <c r="O55" s="188" t="str">
        <f>IF('E. Strategy'!O5='Adapted questions and answers'!$J37,1,IF('E. Strategy'!O5='Adapted questions and answers'!$K37,2,IF('E. Strategy'!O5='Adapted questions and answers'!$L37,3,IF('E. Strategy'!O5='Adapted questions and answers'!$M37,4,IF('E. Strategy'!O5='Adapted questions and answers'!$N37,5,"")))))</f>
        <v/>
      </c>
      <c r="P55" s="188" t="str">
        <f>IF('E. Strategy'!P5='Adapted questions and answers'!$J37,1,IF('E. Strategy'!P5='Adapted questions and answers'!$K37,2,IF('E. Strategy'!P5='Adapted questions and answers'!$L37,3,IF('E. Strategy'!P5='Adapted questions and answers'!$M37,4,IF('E. Strategy'!P5='Adapted questions and answers'!$N37,5,"")))))</f>
        <v/>
      </c>
      <c r="Q55" s="188" t="str">
        <f>IF('E. Strategy'!Q5='Adapted questions and answers'!$J37,1,IF('E. Strategy'!Q5='Adapted questions and answers'!$K37,2,IF('E. Strategy'!Q5='Adapted questions and answers'!$L37,3,IF('E. Strategy'!Q5='Adapted questions and answers'!$M37,4,IF('E. Strategy'!Q5='Adapted questions and answers'!$N37,5,"")))))</f>
        <v/>
      </c>
      <c r="R55" s="188" t="str">
        <f>IF('E. Strategy'!R5='Adapted questions and answers'!$J37,1,IF('E. Strategy'!R5='Adapted questions and answers'!$K37,2,IF('E. Strategy'!R5='Adapted questions and answers'!$L37,3,IF('E. Strategy'!R5='Adapted questions and answers'!$M37,4,IF('E. Strategy'!R5='Adapted questions and answers'!$N37,5,"")))))</f>
        <v/>
      </c>
      <c r="S55" s="188" t="str">
        <f>IF('E. Strategy'!S5='Adapted questions and answers'!$J37,1,IF('E. Strategy'!S5='Adapted questions and answers'!$K37,2,IF('E. Strategy'!S5='Adapted questions and answers'!$L37,3,IF('E. Strategy'!S5='Adapted questions and answers'!$M37,4,IF('E. Strategy'!S5='Adapted questions and answers'!$N37,5,"")))))</f>
        <v/>
      </c>
      <c r="T55" s="188" t="str">
        <f>IF('E. Strategy'!T5='Adapted questions and answers'!$J37,1,IF('E. Strategy'!T5='Adapted questions and answers'!$K37,2,IF('E. Strategy'!T5='Adapted questions and answers'!$L37,3,IF('E. Strategy'!T5='Adapted questions and answers'!$M37,4,IF('E. Strategy'!T5='Adapted questions and answers'!$N37,5,"")))))</f>
        <v/>
      </c>
      <c r="U55" s="188" t="str">
        <f>IF('E. Strategy'!U5='Adapted questions and answers'!$J37,1,IF('E. Strategy'!U5='Adapted questions and answers'!$K37,2,IF('E. Strategy'!U5='Adapted questions and answers'!$L37,3,IF('E. Strategy'!U5='Adapted questions and answers'!$M37,4,IF('E. Strategy'!U5='Adapted questions and answers'!$N37,5,"")))))</f>
        <v/>
      </c>
      <c r="V55" s="188" t="str">
        <f>IF('E. Strategy'!V5='Adapted questions and answers'!$J37,1,IF('E. Strategy'!V5='Adapted questions and answers'!$K37,2,IF('E. Strategy'!V5='Adapted questions and answers'!$L37,3,IF('E. Strategy'!V5='Adapted questions and answers'!$M37,4,IF('E. Strategy'!V5='Adapted questions and answers'!$N37,5,"")))))</f>
        <v/>
      </c>
      <c r="W55" s="188" t="str">
        <f>IF('E. Strategy'!W5='Adapted questions and answers'!$J37,1,IF('E. Strategy'!W5='Adapted questions and answers'!$K37,2,IF('E. Strategy'!W5='Adapted questions and answers'!$L37,3,IF('E. Strategy'!W5='Adapted questions and answers'!$M37,4,IF('E. Strategy'!W5='Adapted questions and answers'!$N37,5,"")))))</f>
        <v/>
      </c>
      <c r="X55" s="188" t="str">
        <f>IF('E. Strategy'!X5='Adapted questions and answers'!$J37,1,IF('E. Strategy'!X5='Adapted questions and answers'!$K37,2,IF('E. Strategy'!X5='Adapted questions and answers'!$L37,3,IF('E. Strategy'!X5='Adapted questions and answers'!$M37,4,IF('E. Strategy'!X5='Adapted questions and answers'!$N37,5,"")))))</f>
        <v/>
      </c>
      <c r="Y55" s="188" t="str">
        <f>IF('E. Strategy'!Y5='Adapted questions and answers'!$J37,1,IF('E. Strategy'!Y5='Adapted questions and answers'!$K37,2,IF('E. Strategy'!Y5='Adapted questions and answers'!$L37,3,IF('E. Strategy'!Y5='Adapted questions and answers'!$M37,4,IF('E. Strategy'!Y5='Adapted questions and answers'!$N37,5,"")))))</f>
        <v/>
      </c>
      <c r="Z55" s="188" t="str">
        <f>IF('E. Strategy'!Z5='Adapted questions and answers'!$J37,1,IF('E. Strategy'!Z5='Adapted questions and answers'!$K37,2,IF('E. Strategy'!Z5='Adapted questions and answers'!$L37,3,IF('E. Strategy'!Z5='Adapted questions and answers'!$M37,4,IF('E. Strategy'!Z5='Adapted questions and answers'!$N37,5,"")))))</f>
        <v/>
      </c>
      <c r="AA55" s="188" t="str">
        <f>IF('E. Strategy'!AA5='Adapted questions and answers'!$J37,1,IF('E. Strategy'!AA5='Adapted questions and answers'!$K37,2,IF('E. Strategy'!AA5='Adapted questions and answers'!$L37,3,IF('E. Strategy'!AA5='Adapted questions and answers'!$M37,4,IF('E. Strategy'!AA5='Adapted questions and answers'!$N37,5,"")))))</f>
        <v/>
      </c>
    </row>
    <row r="56" spans="1:27" ht="14.25" customHeight="1">
      <c r="A56" s="35" t="str">
        <f>'E. Strategy'!A6</f>
        <v>E5: Is the object of the patent to restrict competitive development?</v>
      </c>
      <c r="B56" s="35" t="str">
        <f>LEFT(A56,4)&amp;'Adapted questions and answers'!$H38</f>
        <v>E5: Restricting competitive development</v>
      </c>
      <c r="C56" s="188">
        <f>IF('E. Strategy'!C6='Adapted questions and answers'!$J38,1,IF('E. Strategy'!C6='Adapted questions and answers'!$K38,2,IF('E. Strategy'!C6='Adapted questions and answers'!$L38,3,IF('E. Strategy'!C6='Adapted questions and answers'!$M38,4,IF('E. Strategy'!C6='Adapted questions and answers'!$N38,5,"")))))</f>
        <v>5</v>
      </c>
      <c r="D56" s="188">
        <f>IF('E. Strategy'!D6='Adapted questions and answers'!$J38,1,IF('E. Strategy'!D6='Adapted questions and answers'!$K38,2,IF('E. Strategy'!D6='Adapted questions and answers'!$L38,3,IF('E. Strategy'!D6='Adapted questions and answers'!$M38,4,IF('E. Strategy'!D6='Adapted questions and answers'!$N38,5,"")))))</f>
        <v>5</v>
      </c>
      <c r="E56" s="188" t="str">
        <f>IF('E. Strategy'!E6='Adapted questions and answers'!$J38,1,IF('E. Strategy'!E6='Adapted questions and answers'!$K38,2,IF('E. Strategy'!E6='Adapted questions and answers'!$L38,3,IF('E. Strategy'!E6='Adapted questions and answers'!$M38,4,IF('E. Strategy'!E6='Adapted questions and answers'!$N38,5,"")))))</f>
        <v/>
      </c>
      <c r="F56" s="188" t="str">
        <f>IF('E. Strategy'!F6='Adapted questions and answers'!$J38,1,IF('E. Strategy'!F6='Adapted questions and answers'!$K38,2,IF('E. Strategy'!F6='Adapted questions and answers'!$L38,3,IF('E. Strategy'!F6='Adapted questions and answers'!$M38,4,IF('E. Strategy'!F6='Adapted questions and answers'!$N38,5,"")))))</f>
        <v/>
      </c>
      <c r="G56" s="188" t="str">
        <f>IF('E. Strategy'!G6='Adapted questions and answers'!$J38,1,IF('E. Strategy'!G6='Adapted questions and answers'!$K38,2,IF('E. Strategy'!G6='Adapted questions and answers'!$L38,3,IF('E. Strategy'!G6='Adapted questions and answers'!$M38,4,IF('E. Strategy'!G6='Adapted questions and answers'!$N38,5,"")))))</f>
        <v/>
      </c>
      <c r="H56" s="188" t="str">
        <f>IF('E. Strategy'!H6='Adapted questions and answers'!$J38,1,IF('E. Strategy'!H6='Adapted questions and answers'!$K38,2,IF('E. Strategy'!H6='Adapted questions and answers'!$L38,3,IF('E. Strategy'!H6='Adapted questions and answers'!$M38,4,IF('E. Strategy'!H6='Adapted questions and answers'!$N38,5,"")))))</f>
        <v/>
      </c>
      <c r="I56" s="188" t="str">
        <f>IF('E. Strategy'!I6='Adapted questions and answers'!$J38,1,IF('E. Strategy'!I6='Adapted questions and answers'!$K38,2,IF('E. Strategy'!I6='Adapted questions and answers'!$L38,3,IF('E. Strategy'!I6='Adapted questions and answers'!$M38,4,IF('E. Strategy'!I6='Adapted questions and answers'!$N38,5,"")))))</f>
        <v/>
      </c>
      <c r="J56" s="188" t="str">
        <f>IF('E. Strategy'!J6='Adapted questions and answers'!$J38,1,IF('E. Strategy'!J6='Adapted questions and answers'!$K38,2,IF('E. Strategy'!J6='Adapted questions and answers'!$L38,3,IF('E. Strategy'!J6='Adapted questions and answers'!$M38,4,IF('E. Strategy'!J6='Adapted questions and answers'!$N38,5,"")))))</f>
        <v/>
      </c>
      <c r="K56" s="188" t="str">
        <f>IF('E. Strategy'!K6='Adapted questions and answers'!$J38,1,IF('E. Strategy'!K6='Adapted questions and answers'!$K38,2,IF('E. Strategy'!K6='Adapted questions and answers'!$L38,3,IF('E. Strategy'!K6='Adapted questions and answers'!$M38,4,IF('E. Strategy'!K6='Adapted questions and answers'!$N38,5,"")))))</f>
        <v/>
      </c>
      <c r="L56" s="188" t="str">
        <f>IF('E. Strategy'!L6='Adapted questions and answers'!$J38,1,IF('E. Strategy'!L6='Adapted questions and answers'!$K38,2,IF('E. Strategy'!L6='Adapted questions and answers'!$L38,3,IF('E. Strategy'!L6='Adapted questions and answers'!$M38,4,IF('E. Strategy'!L6='Adapted questions and answers'!$N38,5,"")))))</f>
        <v/>
      </c>
      <c r="M56" s="188" t="str">
        <f>IF('E. Strategy'!M6='Adapted questions and answers'!$J38,1,IF('E. Strategy'!M6='Adapted questions and answers'!$K38,2,IF('E. Strategy'!M6='Adapted questions and answers'!$L38,3,IF('E. Strategy'!M6='Adapted questions and answers'!$M38,4,IF('E. Strategy'!M6='Adapted questions and answers'!$N38,5,"")))))</f>
        <v/>
      </c>
      <c r="N56" s="188" t="str">
        <f>IF('E. Strategy'!N6='Adapted questions and answers'!$J38,1,IF('E. Strategy'!N6='Adapted questions and answers'!$K38,2,IF('E. Strategy'!N6='Adapted questions and answers'!$L38,3,IF('E. Strategy'!N6='Adapted questions and answers'!$M38,4,IF('E. Strategy'!N6='Adapted questions and answers'!$N38,5,"")))))</f>
        <v/>
      </c>
      <c r="O56" s="188" t="str">
        <f>IF('E. Strategy'!O6='Adapted questions and answers'!$J38,1,IF('E. Strategy'!O6='Adapted questions and answers'!$K38,2,IF('E. Strategy'!O6='Adapted questions and answers'!$L38,3,IF('E. Strategy'!O6='Adapted questions and answers'!$M38,4,IF('E. Strategy'!O6='Adapted questions and answers'!$N38,5,"")))))</f>
        <v/>
      </c>
      <c r="P56" s="188" t="str">
        <f>IF('E. Strategy'!P6='Adapted questions and answers'!$J38,1,IF('E. Strategy'!P6='Adapted questions and answers'!$K38,2,IF('E. Strategy'!P6='Adapted questions and answers'!$L38,3,IF('E. Strategy'!P6='Adapted questions and answers'!$M38,4,IF('E. Strategy'!P6='Adapted questions and answers'!$N38,5,"")))))</f>
        <v/>
      </c>
      <c r="Q56" s="188" t="str">
        <f>IF('E. Strategy'!Q6='Adapted questions and answers'!$J38,1,IF('E. Strategy'!Q6='Adapted questions and answers'!$K38,2,IF('E. Strategy'!Q6='Adapted questions and answers'!$L38,3,IF('E. Strategy'!Q6='Adapted questions and answers'!$M38,4,IF('E. Strategy'!Q6='Adapted questions and answers'!$N38,5,"")))))</f>
        <v/>
      </c>
      <c r="R56" s="188" t="str">
        <f>IF('E. Strategy'!R6='Adapted questions and answers'!$J38,1,IF('E. Strategy'!R6='Adapted questions and answers'!$K38,2,IF('E. Strategy'!R6='Adapted questions and answers'!$L38,3,IF('E. Strategy'!R6='Adapted questions and answers'!$M38,4,IF('E. Strategy'!R6='Adapted questions and answers'!$N38,5,"")))))</f>
        <v/>
      </c>
      <c r="S56" s="188" t="str">
        <f>IF('E. Strategy'!S6='Adapted questions and answers'!$J38,1,IF('E. Strategy'!S6='Adapted questions and answers'!$K38,2,IF('E. Strategy'!S6='Adapted questions and answers'!$L38,3,IF('E. Strategy'!S6='Adapted questions and answers'!$M38,4,IF('E. Strategy'!S6='Adapted questions and answers'!$N38,5,"")))))</f>
        <v/>
      </c>
      <c r="T56" s="188" t="str">
        <f>IF('E. Strategy'!T6='Adapted questions and answers'!$J38,1,IF('E. Strategy'!T6='Adapted questions and answers'!$K38,2,IF('E. Strategy'!T6='Adapted questions and answers'!$L38,3,IF('E. Strategy'!T6='Adapted questions and answers'!$M38,4,IF('E. Strategy'!T6='Adapted questions and answers'!$N38,5,"")))))</f>
        <v/>
      </c>
      <c r="U56" s="188" t="str">
        <f>IF('E. Strategy'!U6='Adapted questions and answers'!$J38,1,IF('E. Strategy'!U6='Adapted questions and answers'!$K38,2,IF('E. Strategy'!U6='Adapted questions and answers'!$L38,3,IF('E. Strategy'!U6='Adapted questions and answers'!$M38,4,IF('E. Strategy'!U6='Adapted questions and answers'!$N38,5,"")))))</f>
        <v/>
      </c>
      <c r="V56" s="188" t="str">
        <f>IF('E. Strategy'!V6='Adapted questions and answers'!$J38,1,IF('E. Strategy'!V6='Adapted questions and answers'!$K38,2,IF('E. Strategy'!V6='Adapted questions and answers'!$L38,3,IF('E. Strategy'!V6='Adapted questions and answers'!$M38,4,IF('E. Strategy'!V6='Adapted questions and answers'!$N38,5,"")))))</f>
        <v/>
      </c>
      <c r="W56" s="188" t="str">
        <f>IF('E. Strategy'!W6='Adapted questions and answers'!$J38,1,IF('E. Strategy'!W6='Adapted questions and answers'!$K38,2,IF('E. Strategy'!W6='Adapted questions and answers'!$L38,3,IF('E. Strategy'!W6='Adapted questions and answers'!$M38,4,IF('E. Strategy'!W6='Adapted questions and answers'!$N38,5,"")))))</f>
        <v/>
      </c>
      <c r="X56" s="188" t="str">
        <f>IF('E. Strategy'!X6='Adapted questions and answers'!$J38,1,IF('E. Strategy'!X6='Adapted questions and answers'!$K38,2,IF('E. Strategy'!X6='Adapted questions and answers'!$L38,3,IF('E. Strategy'!X6='Adapted questions and answers'!$M38,4,IF('E. Strategy'!X6='Adapted questions and answers'!$N38,5,"")))))</f>
        <v/>
      </c>
      <c r="Y56" s="188" t="str">
        <f>IF('E. Strategy'!Y6='Adapted questions and answers'!$J38,1,IF('E. Strategy'!Y6='Adapted questions and answers'!$K38,2,IF('E. Strategy'!Y6='Adapted questions and answers'!$L38,3,IF('E. Strategy'!Y6='Adapted questions and answers'!$M38,4,IF('E. Strategy'!Y6='Adapted questions and answers'!$N38,5,"")))))</f>
        <v/>
      </c>
      <c r="Z56" s="188" t="str">
        <f>IF('E. Strategy'!Z6='Adapted questions and answers'!$J38,1,IF('E. Strategy'!Z6='Adapted questions and answers'!$K38,2,IF('E. Strategy'!Z6='Adapted questions and answers'!$L38,3,IF('E. Strategy'!Z6='Adapted questions and answers'!$M38,4,IF('E. Strategy'!Z6='Adapted questions and answers'!$N38,5,"")))))</f>
        <v/>
      </c>
      <c r="AA56" s="188" t="str">
        <f>IF('E. Strategy'!AA6='Adapted questions and answers'!$J38,1,IF('E. Strategy'!AA6='Adapted questions and answers'!$K38,2,IF('E. Strategy'!AA6='Adapted questions and answers'!$L38,3,IF('E. Strategy'!AA6='Adapted questions and answers'!$M38,4,IF('E. Strategy'!AA6='Adapted questions and answers'!$N38,5,"")))))</f>
        <v/>
      </c>
    </row>
    <row r="57" spans="1:27" ht="14.25" customHeight="1">
      <c r="A57" s="35" t="str">
        <f>'E. Strategy'!A7</f>
        <v>E6: Does the company use the patent for licence or sales agreements?</v>
      </c>
      <c r="B57" s="35" t="str">
        <f>LEFT(A57,4)&amp;'Adapted questions and answers'!$H39</f>
        <v>E6: Licence or sales agreement</v>
      </c>
      <c r="C57" s="188">
        <f>IF('E. Strategy'!C7='Adapted questions and answers'!$J39,1,IF('E. Strategy'!C7='Adapted questions and answers'!$K39,2,IF('E. Strategy'!C7='Adapted questions and answers'!$L39,3,IF('E. Strategy'!C7='Adapted questions and answers'!$M39,4,IF('E. Strategy'!C7='Adapted questions and answers'!$N39,5,"")))))</f>
        <v>1</v>
      </c>
      <c r="D57" s="188">
        <f>IF('E. Strategy'!D7='Adapted questions and answers'!$J39,1,IF('E. Strategy'!D7='Adapted questions and answers'!$K39,2,IF('E. Strategy'!D7='Adapted questions and answers'!$L39,3,IF('E. Strategy'!D7='Adapted questions and answers'!$M39,4,IF('E. Strategy'!D7='Adapted questions and answers'!$N39,5,"")))))</f>
        <v>4</v>
      </c>
      <c r="E57" s="188" t="str">
        <f>IF('E. Strategy'!E7='Adapted questions and answers'!$J39,1,IF('E. Strategy'!E7='Adapted questions and answers'!$K39,2,IF('E. Strategy'!E7='Adapted questions and answers'!$L39,3,IF('E. Strategy'!E7='Adapted questions and answers'!$M39,4,IF('E. Strategy'!E7='Adapted questions and answers'!$N39,5,"")))))</f>
        <v/>
      </c>
      <c r="F57" s="188" t="str">
        <f>IF('E. Strategy'!F7='Adapted questions and answers'!$J39,1,IF('E. Strategy'!F7='Adapted questions and answers'!$K39,2,IF('E. Strategy'!F7='Adapted questions and answers'!$L39,3,IF('E. Strategy'!F7='Adapted questions and answers'!$M39,4,IF('E. Strategy'!F7='Adapted questions and answers'!$N39,5,"")))))</f>
        <v/>
      </c>
      <c r="G57" s="188" t="str">
        <f>IF('E. Strategy'!G7='Adapted questions and answers'!$J39,1,IF('E. Strategy'!G7='Adapted questions and answers'!$K39,2,IF('E. Strategy'!G7='Adapted questions and answers'!$L39,3,IF('E. Strategy'!G7='Adapted questions and answers'!$M39,4,IF('E. Strategy'!G7='Adapted questions and answers'!$N39,5,"")))))</f>
        <v/>
      </c>
      <c r="H57" s="188" t="str">
        <f>IF('E. Strategy'!H7='Adapted questions and answers'!$J39,1,IF('E. Strategy'!H7='Adapted questions and answers'!$K39,2,IF('E. Strategy'!H7='Adapted questions and answers'!$L39,3,IF('E. Strategy'!H7='Adapted questions and answers'!$M39,4,IF('E. Strategy'!H7='Adapted questions and answers'!$N39,5,"")))))</f>
        <v/>
      </c>
      <c r="I57" s="188" t="str">
        <f>IF('E. Strategy'!I7='Adapted questions and answers'!$J39,1,IF('E. Strategy'!I7='Adapted questions and answers'!$K39,2,IF('E. Strategy'!I7='Adapted questions and answers'!$L39,3,IF('E. Strategy'!I7='Adapted questions and answers'!$M39,4,IF('E. Strategy'!I7='Adapted questions and answers'!$N39,5,"")))))</f>
        <v/>
      </c>
      <c r="J57" s="188" t="str">
        <f>IF('E. Strategy'!J7='Adapted questions and answers'!$J39,1,IF('E. Strategy'!J7='Adapted questions and answers'!$K39,2,IF('E. Strategy'!J7='Adapted questions and answers'!$L39,3,IF('E. Strategy'!J7='Adapted questions and answers'!$M39,4,IF('E. Strategy'!J7='Adapted questions and answers'!$N39,5,"")))))</f>
        <v/>
      </c>
      <c r="K57" s="188" t="str">
        <f>IF('E. Strategy'!K7='Adapted questions and answers'!$J39,1,IF('E. Strategy'!K7='Adapted questions and answers'!$K39,2,IF('E. Strategy'!K7='Adapted questions and answers'!$L39,3,IF('E. Strategy'!K7='Adapted questions and answers'!$M39,4,IF('E. Strategy'!K7='Adapted questions and answers'!$N39,5,"")))))</f>
        <v/>
      </c>
      <c r="L57" s="188" t="str">
        <f>IF('E. Strategy'!L7='Adapted questions and answers'!$J39,1,IF('E. Strategy'!L7='Adapted questions and answers'!$K39,2,IF('E. Strategy'!L7='Adapted questions and answers'!$L39,3,IF('E. Strategy'!L7='Adapted questions and answers'!$M39,4,IF('E. Strategy'!L7='Adapted questions and answers'!$N39,5,"")))))</f>
        <v/>
      </c>
      <c r="M57" s="188" t="str">
        <f>IF('E. Strategy'!M7='Adapted questions and answers'!$J39,1,IF('E. Strategy'!M7='Adapted questions and answers'!$K39,2,IF('E. Strategy'!M7='Adapted questions and answers'!$L39,3,IF('E. Strategy'!M7='Adapted questions and answers'!$M39,4,IF('E. Strategy'!M7='Adapted questions and answers'!$N39,5,"")))))</f>
        <v/>
      </c>
      <c r="N57" s="188" t="str">
        <f>IF('E. Strategy'!N7='Adapted questions and answers'!$J39,1,IF('E. Strategy'!N7='Adapted questions and answers'!$K39,2,IF('E. Strategy'!N7='Adapted questions and answers'!$L39,3,IF('E. Strategy'!N7='Adapted questions and answers'!$M39,4,IF('E. Strategy'!N7='Adapted questions and answers'!$N39,5,"")))))</f>
        <v/>
      </c>
      <c r="O57" s="188" t="str">
        <f>IF('E. Strategy'!O7='Adapted questions and answers'!$J39,1,IF('E. Strategy'!O7='Adapted questions and answers'!$K39,2,IF('E. Strategy'!O7='Adapted questions and answers'!$L39,3,IF('E. Strategy'!O7='Adapted questions and answers'!$M39,4,IF('E. Strategy'!O7='Adapted questions and answers'!$N39,5,"")))))</f>
        <v/>
      </c>
      <c r="P57" s="188" t="str">
        <f>IF('E. Strategy'!P7='Adapted questions and answers'!$J39,1,IF('E. Strategy'!P7='Adapted questions and answers'!$K39,2,IF('E. Strategy'!P7='Adapted questions and answers'!$L39,3,IF('E. Strategy'!P7='Adapted questions and answers'!$M39,4,IF('E. Strategy'!P7='Adapted questions and answers'!$N39,5,"")))))</f>
        <v/>
      </c>
      <c r="Q57" s="188" t="str">
        <f>IF('E. Strategy'!Q7='Adapted questions and answers'!$J39,1,IF('E. Strategy'!Q7='Adapted questions and answers'!$K39,2,IF('E. Strategy'!Q7='Adapted questions and answers'!$L39,3,IF('E. Strategy'!Q7='Adapted questions and answers'!$M39,4,IF('E. Strategy'!Q7='Adapted questions and answers'!$N39,5,"")))))</f>
        <v/>
      </c>
      <c r="R57" s="188" t="str">
        <f>IF('E. Strategy'!R7='Adapted questions and answers'!$J39,1,IF('E. Strategy'!R7='Adapted questions and answers'!$K39,2,IF('E. Strategy'!R7='Adapted questions and answers'!$L39,3,IF('E. Strategy'!R7='Adapted questions and answers'!$M39,4,IF('E. Strategy'!R7='Adapted questions and answers'!$N39,5,"")))))</f>
        <v/>
      </c>
      <c r="S57" s="188" t="str">
        <f>IF('E. Strategy'!S7='Adapted questions and answers'!$J39,1,IF('E. Strategy'!S7='Adapted questions and answers'!$K39,2,IF('E. Strategy'!S7='Adapted questions and answers'!$L39,3,IF('E. Strategy'!S7='Adapted questions and answers'!$M39,4,IF('E. Strategy'!S7='Adapted questions and answers'!$N39,5,"")))))</f>
        <v/>
      </c>
      <c r="T57" s="188" t="str">
        <f>IF('E. Strategy'!T7='Adapted questions and answers'!$J39,1,IF('E. Strategy'!T7='Adapted questions and answers'!$K39,2,IF('E. Strategy'!T7='Adapted questions and answers'!$L39,3,IF('E. Strategy'!T7='Adapted questions and answers'!$M39,4,IF('E. Strategy'!T7='Adapted questions and answers'!$N39,5,"")))))</f>
        <v/>
      </c>
      <c r="U57" s="188" t="str">
        <f>IF('E. Strategy'!U7='Adapted questions and answers'!$J39,1,IF('E. Strategy'!U7='Adapted questions and answers'!$K39,2,IF('E. Strategy'!U7='Adapted questions and answers'!$L39,3,IF('E. Strategy'!U7='Adapted questions and answers'!$M39,4,IF('E. Strategy'!U7='Adapted questions and answers'!$N39,5,"")))))</f>
        <v/>
      </c>
      <c r="V57" s="188" t="str">
        <f>IF('E. Strategy'!V7='Adapted questions and answers'!$J39,1,IF('E. Strategy'!V7='Adapted questions and answers'!$K39,2,IF('E. Strategy'!V7='Adapted questions and answers'!$L39,3,IF('E. Strategy'!V7='Adapted questions and answers'!$M39,4,IF('E. Strategy'!V7='Adapted questions and answers'!$N39,5,"")))))</f>
        <v/>
      </c>
      <c r="W57" s="188" t="str">
        <f>IF('E. Strategy'!W7='Adapted questions and answers'!$J39,1,IF('E. Strategy'!W7='Adapted questions and answers'!$K39,2,IF('E. Strategy'!W7='Adapted questions and answers'!$L39,3,IF('E. Strategy'!W7='Adapted questions and answers'!$M39,4,IF('E. Strategy'!W7='Adapted questions and answers'!$N39,5,"")))))</f>
        <v/>
      </c>
      <c r="X57" s="188" t="str">
        <f>IF('E. Strategy'!X7='Adapted questions and answers'!$J39,1,IF('E. Strategy'!X7='Adapted questions and answers'!$K39,2,IF('E. Strategy'!X7='Adapted questions and answers'!$L39,3,IF('E. Strategy'!X7='Adapted questions and answers'!$M39,4,IF('E. Strategy'!X7='Adapted questions and answers'!$N39,5,"")))))</f>
        <v/>
      </c>
      <c r="Y57" s="188" t="str">
        <f>IF('E. Strategy'!Y7='Adapted questions and answers'!$J39,1,IF('E. Strategy'!Y7='Adapted questions and answers'!$K39,2,IF('E. Strategy'!Y7='Adapted questions and answers'!$L39,3,IF('E. Strategy'!Y7='Adapted questions and answers'!$M39,4,IF('E. Strategy'!Y7='Adapted questions and answers'!$N39,5,"")))))</f>
        <v/>
      </c>
      <c r="Z57" s="188" t="str">
        <f>IF('E. Strategy'!Z7='Adapted questions and answers'!$J39,1,IF('E. Strategy'!Z7='Adapted questions and answers'!$K39,2,IF('E. Strategy'!Z7='Adapted questions and answers'!$L39,3,IF('E. Strategy'!Z7='Adapted questions and answers'!$M39,4,IF('E. Strategy'!Z7='Adapted questions and answers'!$N39,5,"")))))</f>
        <v/>
      </c>
      <c r="AA57" s="188" t="str">
        <f>IF('E. Strategy'!AA7='Adapted questions and answers'!$J39,1,IF('E. Strategy'!AA7='Adapted questions and answers'!$K39,2,IF('E. Strategy'!AA7='Adapted questions and answers'!$L39,3,IF('E. Strategy'!AA7='Adapted questions and answers'!$M39,4,IF('E. Strategy'!AA7='Adapted questions and answers'!$N39,5,"")))))</f>
        <v/>
      </c>
    </row>
    <row r="58" spans="1:27" ht="14.25" customHeight="1">
      <c r="A58" s="35" t="str">
        <f>'E. Strategy'!A8</f>
        <v>E7: Does the patent form part of the company's core-technology areas?</v>
      </c>
      <c r="B58" s="35" t="str">
        <f>LEFT(A58,4)&amp;'Adapted questions and answers'!$H40</f>
        <v>E7: Part of core-technology areas</v>
      </c>
      <c r="C58" s="188">
        <f>IF('E. Strategy'!C8='Adapted questions and answers'!$J40,1,IF('E. Strategy'!C8='Adapted questions and answers'!$K40,2,IF('E. Strategy'!C8='Adapted questions and answers'!$L40,3,IF('E. Strategy'!C8='Adapted questions and answers'!$M40,4,IF('E. Strategy'!C8='Adapted questions and answers'!$N40,5,"")))))</f>
        <v>2</v>
      </c>
      <c r="D58" s="188">
        <f>IF('E. Strategy'!D8='Adapted questions and answers'!$J40,1,IF('E. Strategy'!D8='Adapted questions and answers'!$K40,2,IF('E. Strategy'!D8='Adapted questions and answers'!$L40,3,IF('E. Strategy'!D8='Adapted questions and answers'!$M40,4,IF('E. Strategy'!D8='Adapted questions and answers'!$N40,5,"")))))</f>
        <v>3</v>
      </c>
      <c r="E58" s="188" t="str">
        <f>IF('E. Strategy'!E8='Adapted questions and answers'!$J40,1,IF('E. Strategy'!E8='Adapted questions and answers'!$K40,2,IF('E. Strategy'!E8='Adapted questions and answers'!$L40,3,IF('E. Strategy'!E8='Adapted questions and answers'!$M40,4,IF('E. Strategy'!E8='Adapted questions and answers'!$N40,5,"")))))</f>
        <v/>
      </c>
      <c r="F58" s="188" t="str">
        <f>IF('E. Strategy'!F8='Adapted questions and answers'!$J40,1,IF('E. Strategy'!F8='Adapted questions and answers'!$K40,2,IF('E. Strategy'!F8='Adapted questions and answers'!$L40,3,IF('E. Strategy'!F8='Adapted questions and answers'!$M40,4,IF('E. Strategy'!F8='Adapted questions and answers'!$N40,5,"")))))</f>
        <v/>
      </c>
      <c r="G58" s="188" t="str">
        <f>IF('E. Strategy'!G8='Adapted questions and answers'!$J40,1,IF('E. Strategy'!G8='Adapted questions and answers'!$K40,2,IF('E. Strategy'!G8='Adapted questions and answers'!$L40,3,IF('E. Strategy'!G8='Adapted questions and answers'!$M40,4,IF('E. Strategy'!G8='Adapted questions and answers'!$N40,5,"")))))</f>
        <v/>
      </c>
      <c r="H58" s="188" t="str">
        <f>IF('E. Strategy'!H8='Adapted questions and answers'!$J40,1,IF('E. Strategy'!H8='Adapted questions and answers'!$K40,2,IF('E. Strategy'!H8='Adapted questions and answers'!$L40,3,IF('E. Strategy'!H8='Adapted questions and answers'!$M40,4,IF('E. Strategy'!H8='Adapted questions and answers'!$N40,5,"")))))</f>
        <v/>
      </c>
      <c r="I58" s="188" t="str">
        <f>IF('E. Strategy'!I8='Adapted questions and answers'!$J40,1,IF('E. Strategy'!I8='Adapted questions and answers'!$K40,2,IF('E. Strategy'!I8='Adapted questions and answers'!$L40,3,IF('E. Strategy'!I8='Adapted questions and answers'!$M40,4,IF('E. Strategy'!I8='Adapted questions and answers'!$N40,5,"")))))</f>
        <v/>
      </c>
      <c r="J58" s="188" t="str">
        <f>IF('E. Strategy'!J8='Adapted questions and answers'!$J40,1,IF('E. Strategy'!J8='Adapted questions and answers'!$K40,2,IF('E. Strategy'!J8='Adapted questions and answers'!$L40,3,IF('E. Strategy'!J8='Adapted questions and answers'!$M40,4,IF('E. Strategy'!J8='Adapted questions and answers'!$N40,5,"")))))</f>
        <v/>
      </c>
      <c r="K58" s="188" t="str">
        <f>IF('E. Strategy'!K8='Adapted questions and answers'!$J40,1,IF('E. Strategy'!K8='Adapted questions and answers'!$K40,2,IF('E. Strategy'!K8='Adapted questions and answers'!$L40,3,IF('E. Strategy'!K8='Adapted questions and answers'!$M40,4,IF('E. Strategy'!K8='Adapted questions and answers'!$N40,5,"")))))</f>
        <v/>
      </c>
      <c r="L58" s="188" t="str">
        <f>IF('E. Strategy'!L8='Adapted questions and answers'!$J40,1,IF('E. Strategy'!L8='Adapted questions and answers'!$K40,2,IF('E. Strategy'!L8='Adapted questions and answers'!$L40,3,IF('E. Strategy'!L8='Adapted questions and answers'!$M40,4,IF('E. Strategy'!L8='Adapted questions and answers'!$N40,5,"")))))</f>
        <v/>
      </c>
      <c r="M58" s="188" t="str">
        <f>IF('E. Strategy'!M8='Adapted questions and answers'!$J40,1,IF('E. Strategy'!M8='Adapted questions and answers'!$K40,2,IF('E. Strategy'!M8='Adapted questions and answers'!$L40,3,IF('E. Strategy'!M8='Adapted questions and answers'!$M40,4,IF('E. Strategy'!M8='Adapted questions and answers'!$N40,5,"")))))</f>
        <v/>
      </c>
      <c r="N58" s="188" t="str">
        <f>IF('E. Strategy'!N8='Adapted questions and answers'!$J40,1,IF('E. Strategy'!N8='Adapted questions and answers'!$K40,2,IF('E. Strategy'!N8='Adapted questions and answers'!$L40,3,IF('E. Strategy'!N8='Adapted questions and answers'!$M40,4,IF('E. Strategy'!N8='Adapted questions and answers'!$N40,5,"")))))</f>
        <v/>
      </c>
      <c r="O58" s="188" t="str">
        <f>IF('E. Strategy'!O8='Adapted questions and answers'!$J40,1,IF('E. Strategy'!O8='Adapted questions and answers'!$K40,2,IF('E. Strategy'!O8='Adapted questions and answers'!$L40,3,IF('E. Strategy'!O8='Adapted questions and answers'!$M40,4,IF('E. Strategy'!O8='Adapted questions and answers'!$N40,5,"")))))</f>
        <v/>
      </c>
      <c r="P58" s="188" t="str">
        <f>IF('E. Strategy'!P8='Adapted questions and answers'!$J40,1,IF('E. Strategy'!P8='Adapted questions and answers'!$K40,2,IF('E. Strategy'!P8='Adapted questions and answers'!$L40,3,IF('E. Strategy'!P8='Adapted questions and answers'!$M40,4,IF('E. Strategy'!P8='Adapted questions and answers'!$N40,5,"")))))</f>
        <v/>
      </c>
      <c r="Q58" s="188" t="str">
        <f>IF('E. Strategy'!Q8='Adapted questions and answers'!$J40,1,IF('E. Strategy'!Q8='Adapted questions and answers'!$K40,2,IF('E. Strategy'!Q8='Adapted questions and answers'!$L40,3,IF('E. Strategy'!Q8='Adapted questions and answers'!$M40,4,IF('E. Strategy'!Q8='Adapted questions and answers'!$N40,5,"")))))</f>
        <v/>
      </c>
      <c r="R58" s="188" t="str">
        <f>IF('E. Strategy'!R8='Adapted questions and answers'!$J40,1,IF('E. Strategy'!R8='Adapted questions and answers'!$K40,2,IF('E. Strategy'!R8='Adapted questions and answers'!$L40,3,IF('E. Strategy'!R8='Adapted questions and answers'!$M40,4,IF('E. Strategy'!R8='Adapted questions and answers'!$N40,5,"")))))</f>
        <v/>
      </c>
      <c r="S58" s="188" t="str">
        <f>IF('E. Strategy'!S8='Adapted questions and answers'!$J40,1,IF('E. Strategy'!S8='Adapted questions and answers'!$K40,2,IF('E. Strategy'!S8='Adapted questions and answers'!$L40,3,IF('E. Strategy'!S8='Adapted questions and answers'!$M40,4,IF('E. Strategy'!S8='Adapted questions and answers'!$N40,5,"")))))</f>
        <v/>
      </c>
      <c r="T58" s="188" t="str">
        <f>IF('E. Strategy'!T8='Adapted questions and answers'!$J40,1,IF('E. Strategy'!T8='Adapted questions and answers'!$K40,2,IF('E. Strategy'!T8='Adapted questions and answers'!$L40,3,IF('E. Strategy'!T8='Adapted questions and answers'!$M40,4,IF('E. Strategy'!T8='Adapted questions and answers'!$N40,5,"")))))</f>
        <v/>
      </c>
      <c r="U58" s="188" t="str">
        <f>IF('E. Strategy'!U8='Adapted questions and answers'!$J40,1,IF('E. Strategy'!U8='Adapted questions and answers'!$K40,2,IF('E. Strategy'!U8='Adapted questions and answers'!$L40,3,IF('E. Strategy'!U8='Adapted questions and answers'!$M40,4,IF('E. Strategy'!U8='Adapted questions and answers'!$N40,5,"")))))</f>
        <v/>
      </c>
      <c r="V58" s="188" t="str">
        <f>IF('E. Strategy'!V8='Adapted questions and answers'!$J40,1,IF('E. Strategy'!V8='Adapted questions and answers'!$K40,2,IF('E. Strategy'!V8='Adapted questions and answers'!$L40,3,IF('E. Strategy'!V8='Adapted questions and answers'!$M40,4,IF('E. Strategy'!V8='Adapted questions and answers'!$N40,5,"")))))</f>
        <v/>
      </c>
      <c r="W58" s="188" t="str">
        <f>IF('E. Strategy'!W8='Adapted questions and answers'!$J40,1,IF('E. Strategy'!W8='Adapted questions and answers'!$K40,2,IF('E. Strategy'!W8='Adapted questions and answers'!$L40,3,IF('E. Strategy'!W8='Adapted questions and answers'!$M40,4,IF('E. Strategy'!W8='Adapted questions and answers'!$N40,5,"")))))</f>
        <v/>
      </c>
      <c r="X58" s="188" t="str">
        <f>IF('E. Strategy'!X8='Adapted questions and answers'!$J40,1,IF('E. Strategy'!X8='Adapted questions and answers'!$K40,2,IF('E. Strategy'!X8='Adapted questions and answers'!$L40,3,IF('E. Strategy'!X8='Adapted questions and answers'!$M40,4,IF('E. Strategy'!X8='Adapted questions and answers'!$N40,5,"")))))</f>
        <v/>
      </c>
      <c r="Y58" s="188" t="str">
        <f>IF('E. Strategy'!Y8='Adapted questions and answers'!$J40,1,IF('E. Strategy'!Y8='Adapted questions and answers'!$K40,2,IF('E. Strategy'!Y8='Adapted questions and answers'!$L40,3,IF('E. Strategy'!Y8='Adapted questions and answers'!$M40,4,IF('E. Strategy'!Y8='Adapted questions and answers'!$N40,5,"")))))</f>
        <v/>
      </c>
      <c r="Z58" s="188" t="str">
        <f>IF('E. Strategy'!Z8='Adapted questions and answers'!$J40,1,IF('E. Strategy'!Z8='Adapted questions and answers'!$K40,2,IF('E. Strategy'!Z8='Adapted questions and answers'!$L40,3,IF('E. Strategy'!Z8='Adapted questions and answers'!$M40,4,IF('E. Strategy'!Z8='Adapted questions and answers'!$N40,5,"")))))</f>
        <v/>
      </c>
      <c r="AA58" s="188" t="str">
        <f>IF('E. Strategy'!AA8='Adapted questions and answers'!$J40,1,IF('E. Strategy'!AA8='Adapted questions and answers'!$K40,2,IF('E. Strategy'!AA8='Adapted questions and answers'!$L40,3,IF('E. Strategy'!AA8='Adapted questions and answers'!$M40,4,IF('E. Strategy'!AA8='Adapted questions and answers'!$N40,5,"")))))</f>
        <v/>
      </c>
    </row>
    <row r="59" spans="1:27" ht="14.25" customHeight="1">
      <c r="A59" s="35" t="str">
        <f>'E. Strategy'!A9</f>
        <v>E8: Is there alignment between the patent and the company's business strategy?</v>
      </c>
      <c r="B59" s="35" t="str">
        <f>LEFT(A59,4)&amp;'Adapted questions and answers'!$H41</f>
        <v>E8: Correlation between patent and company business strategy</v>
      </c>
      <c r="C59" s="188">
        <f>IF('E. Strategy'!C9='Adapted questions and answers'!$J41,1,IF('E. Strategy'!C9='Adapted questions and answers'!$K41,2,IF('E. Strategy'!C9='Adapted questions and answers'!$L41,3,IF('E. Strategy'!C9='Adapted questions and answers'!$M41,4,IF('E. Strategy'!C9='Adapted questions and answers'!$N41,5,"")))))</f>
        <v>3</v>
      </c>
      <c r="D59" s="188">
        <f>IF('E. Strategy'!D9='Adapted questions and answers'!$J41,1,IF('E. Strategy'!D9='Adapted questions and answers'!$K41,2,IF('E. Strategy'!D9='Adapted questions and answers'!$L41,3,IF('E. Strategy'!D9='Adapted questions and answers'!$M41,4,IF('E. Strategy'!D9='Adapted questions and answers'!$N41,5,"")))))</f>
        <v>2</v>
      </c>
      <c r="E59" s="188" t="str">
        <f>IF('E. Strategy'!E9='Adapted questions and answers'!$J41,1,IF('E. Strategy'!E9='Adapted questions and answers'!$K41,2,IF('E. Strategy'!E9='Adapted questions and answers'!$L41,3,IF('E. Strategy'!E9='Adapted questions and answers'!$M41,4,IF('E. Strategy'!E9='Adapted questions and answers'!$N41,5,"")))))</f>
        <v/>
      </c>
      <c r="F59" s="188" t="str">
        <f>IF('E. Strategy'!F9='Adapted questions and answers'!$J41,1,IF('E. Strategy'!F9='Adapted questions and answers'!$K41,2,IF('E. Strategy'!F9='Adapted questions and answers'!$L41,3,IF('E. Strategy'!F9='Adapted questions and answers'!$M41,4,IF('E. Strategy'!F9='Adapted questions and answers'!$N41,5,"")))))</f>
        <v/>
      </c>
      <c r="G59" s="188" t="str">
        <f>IF('E. Strategy'!G9='Adapted questions and answers'!$J41,1,IF('E. Strategy'!G9='Adapted questions and answers'!$K41,2,IF('E. Strategy'!G9='Adapted questions and answers'!$L41,3,IF('E. Strategy'!G9='Adapted questions and answers'!$M41,4,IF('E. Strategy'!G9='Adapted questions and answers'!$N41,5,"")))))</f>
        <v/>
      </c>
      <c r="H59" s="188" t="str">
        <f>IF('E. Strategy'!H9='Adapted questions and answers'!$J41,1,IF('E. Strategy'!H9='Adapted questions and answers'!$K41,2,IF('E. Strategy'!H9='Adapted questions and answers'!$L41,3,IF('E. Strategy'!H9='Adapted questions and answers'!$M41,4,IF('E. Strategy'!H9='Adapted questions and answers'!$N41,5,"")))))</f>
        <v/>
      </c>
      <c r="I59" s="188" t="str">
        <f>IF('E. Strategy'!I9='Adapted questions and answers'!$J41,1,IF('E. Strategy'!I9='Adapted questions and answers'!$K41,2,IF('E. Strategy'!I9='Adapted questions and answers'!$L41,3,IF('E. Strategy'!I9='Adapted questions and answers'!$M41,4,IF('E. Strategy'!I9='Adapted questions and answers'!$N41,5,"")))))</f>
        <v/>
      </c>
      <c r="J59" s="188" t="str">
        <f>IF('E. Strategy'!J9='Adapted questions and answers'!$J41,1,IF('E. Strategy'!J9='Adapted questions and answers'!$K41,2,IF('E. Strategy'!J9='Adapted questions and answers'!$L41,3,IF('E. Strategy'!J9='Adapted questions and answers'!$M41,4,IF('E. Strategy'!J9='Adapted questions and answers'!$N41,5,"")))))</f>
        <v/>
      </c>
      <c r="K59" s="188" t="str">
        <f>IF('E. Strategy'!K9='Adapted questions and answers'!$J41,1,IF('E. Strategy'!K9='Adapted questions and answers'!$K41,2,IF('E. Strategy'!K9='Adapted questions and answers'!$L41,3,IF('E. Strategy'!K9='Adapted questions and answers'!$M41,4,IF('E. Strategy'!K9='Adapted questions and answers'!$N41,5,"")))))</f>
        <v/>
      </c>
      <c r="L59" s="188" t="str">
        <f>IF('E. Strategy'!L9='Adapted questions and answers'!$J41,1,IF('E. Strategy'!L9='Adapted questions and answers'!$K41,2,IF('E. Strategy'!L9='Adapted questions and answers'!$L41,3,IF('E. Strategy'!L9='Adapted questions and answers'!$M41,4,IF('E. Strategy'!L9='Adapted questions and answers'!$N41,5,"")))))</f>
        <v/>
      </c>
      <c r="M59" s="188" t="str">
        <f>IF('E. Strategy'!M9='Adapted questions and answers'!$J41,1,IF('E. Strategy'!M9='Adapted questions and answers'!$K41,2,IF('E. Strategy'!M9='Adapted questions and answers'!$L41,3,IF('E. Strategy'!M9='Adapted questions and answers'!$M41,4,IF('E. Strategy'!M9='Adapted questions and answers'!$N41,5,"")))))</f>
        <v/>
      </c>
      <c r="N59" s="188" t="str">
        <f>IF('E. Strategy'!N9='Adapted questions and answers'!$J41,1,IF('E. Strategy'!N9='Adapted questions and answers'!$K41,2,IF('E. Strategy'!N9='Adapted questions and answers'!$L41,3,IF('E. Strategy'!N9='Adapted questions and answers'!$M41,4,IF('E. Strategy'!N9='Adapted questions and answers'!$N41,5,"")))))</f>
        <v/>
      </c>
      <c r="O59" s="188" t="str">
        <f>IF('E. Strategy'!O9='Adapted questions and answers'!$J41,1,IF('E. Strategy'!O9='Adapted questions and answers'!$K41,2,IF('E. Strategy'!O9='Adapted questions and answers'!$L41,3,IF('E. Strategy'!O9='Adapted questions and answers'!$M41,4,IF('E. Strategy'!O9='Adapted questions and answers'!$N41,5,"")))))</f>
        <v/>
      </c>
      <c r="P59" s="188" t="str">
        <f>IF('E. Strategy'!P9='Adapted questions and answers'!$J41,1,IF('E. Strategy'!P9='Adapted questions and answers'!$K41,2,IF('E. Strategy'!P9='Adapted questions and answers'!$L41,3,IF('E. Strategy'!P9='Adapted questions and answers'!$M41,4,IF('E. Strategy'!P9='Adapted questions and answers'!$N41,5,"")))))</f>
        <v/>
      </c>
      <c r="Q59" s="188" t="str">
        <f>IF('E. Strategy'!Q9='Adapted questions and answers'!$J41,1,IF('E. Strategy'!Q9='Adapted questions and answers'!$K41,2,IF('E. Strategy'!Q9='Adapted questions and answers'!$L41,3,IF('E. Strategy'!Q9='Adapted questions and answers'!$M41,4,IF('E. Strategy'!Q9='Adapted questions and answers'!$N41,5,"")))))</f>
        <v/>
      </c>
      <c r="R59" s="188" t="str">
        <f>IF('E. Strategy'!R9='Adapted questions and answers'!$J41,1,IF('E. Strategy'!R9='Adapted questions and answers'!$K41,2,IF('E. Strategy'!R9='Adapted questions and answers'!$L41,3,IF('E. Strategy'!R9='Adapted questions and answers'!$M41,4,IF('E. Strategy'!R9='Adapted questions and answers'!$N41,5,"")))))</f>
        <v/>
      </c>
      <c r="S59" s="188" t="str">
        <f>IF('E. Strategy'!S9='Adapted questions and answers'!$J41,1,IF('E. Strategy'!S9='Adapted questions and answers'!$K41,2,IF('E. Strategy'!S9='Adapted questions and answers'!$L41,3,IF('E. Strategy'!S9='Adapted questions and answers'!$M41,4,IF('E. Strategy'!S9='Adapted questions and answers'!$N41,5,"")))))</f>
        <v/>
      </c>
      <c r="T59" s="188" t="str">
        <f>IF('E. Strategy'!T9='Adapted questions and answers'!$J41,1,IF('E. Strategy'!T9='Adapted questions and answers'!$K41,2,IF('E. Strategy'!T9='Adapted questions and answers'!$L41,3,IF('E. Strategy'!T9='Adapted questions and answers'!$M41,4,IF('E. Strategy'!T9='Adapted questions and answers'!$N41,5,"")))))</f>
        <v/>
      </c>
      <c r="U59" s="188" t="str">
        <f>IF('E. Strategy'!U9='Adapted questions and answers'!$J41,1,IF('E. Strategy'!U9='Adapted questions and answers'!$K41,2,IF('E. Strategy'!U9='Adapted questions and answers'!$L41,3,IF('E. Strategy'!U9='Adapted questions and answers'!$M41,4,IF('E. Strategy'!U9='Adapted questions and answers'!$N41,5,"")))))</f>
        <v/>
      </c>
      <c r="V59" s="188" t="str">
        <f>IF('E. Strategy'!V9='Adapted questions and answers'!$J41,1,IF('E. Strategy'!V9='Adapted questions and answers'!$K41,2,IF('E. Strategy'!V9='Adapted questions and answers'!$L41,3,IF('E. Strategy'!V9='Adapted questions and answers'!$M41,4,IF('E. Strategy'!V9='Adapted questions and answers'!$N41,5,"")))))</f>
        <v/>
      </c>
      <c r="W59" s="188" t="str">
        <f>IF('E. Strategy'!W9='Adapted questions and answers'!$J41,1,IF('E. Strategy'!W9='Adapted questions and answers'!$K41,2,IF('E. Strategy'!W9='Adapted questions and answers'!$L41,3,IF('E. Strategy'!W9='Adapted questions and answers'!$M41,4,IF('E. Strategy'!W9='Adapted questions and answers'!$N41,5,"")))))</f>
        <v/>
      </c>
      <c r="X59" s="188" t="str">
        <f>IF('E. Strategy'!X9='Adapted questions and answers'!$J41,1,IF('E. Strategy'!X9='Adapted questions and answers'!$K41,2,IF('E. Strategy'!X9='Adapted questions and answers'!$L41,3,IF('E. Strategy'!X9='Adapted questions and answers'!$M41,4,IF('E. Strategy'!X9='Adapted questions and answers'!$N41,5,"")))))</f>
        <v/>
      </c>
      <c r="Y59" s="188" t="str">
        <f>IF('E. Strategy'!Y9='Adapted questions and answers'!$J41,1,IF('E. Strategy'!Y9='Adapted questions and answers'!$K41,2,IF('E. Strategy'!Y9='Adapted questions and answers'!$L41,3,IF('E. Strategy'!Y9='Adapted questions and answers'!$M41,4,IF('E. Strategy'!Y9='Adapted questions and answers'!$N41,5,"")))))</f>
        <v/>
      </c>
      <c r="Z59" s="188" t="str">
        <f>IF('E. Strategy'!Z9='Adapted questions and answers'!$J41,1,IF('E. Strategy'!Z9='Adapted questions and answers'!$K41,2,IF('E. Strategy'!Z9='Adapted questions and answers'!$L41,3,IF('E. Strategy'!Z9='Adapted questions and answers'!$M41,4,IF('E. Strategy'!Z9='Adapted questions and answers'!$N41,5,"")))))</f>
        <v/>
      </c>
      <c r="AA59" s="188" t="str">
        <f>IF('E. Strategy'!AA9='Adapted questions and answers'!$J41,1,IF('E. Strategy'!AA9='Adapted questions and answers'!$K41,2,IF('E. Strategy'!AA9='Adapted questions and answers'!$L41,3,IF('E. Strategy'!AA9='Adapted questions and answers'!$M41,4,IF('E. Strategy'!AA9='Adapted questions and answers'!$N41,5,"")))))</f>
        <v/>
      </c>
    </row>
    <row r="60" spans="1:27" ht="14.25" customHeight="1"/>
    <row r="61" spans="1:27" ht="14.25" customHeight="1"/>
    <row r="62" spans="1:27" ht="14.25" customHeight="1"/>
    <row r="63" spans="1:27" ht="14.25" customHeight="1"/>
    <row r="64" spans="1:27"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bUXayGUs5Y6oAeT0e/lCteaJF/rDGVvVoCgC9ZYE4p4ibixJK++JSQu5N44Kwj2qHhRjHVPvCF/zRIQzO6oIfQ==" saltValue="xw1/D5xjlZYmp4NtcAIQbg==" spinCount="100000" sheet="1" objects="1" selectLockedCells="1" selectUnlockedCells="1"/>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3F389-0B05-472F-B604-D24FD48BF4A9}">
  <sheetPr codeName="Sheet18" filterMode="1">
    <tabColor theme="6" tint="0.39997558519241921"/>
    <pageSetUpPr fitToPage="1"/>
  </sheetPr>
  <dimension ref="A1:AB47"/>
  <sheetViews>
    <sheetView zoomScaleNormal="100" workbookViewId="0">
      <pane xSplit="1" ySplit="1" topLeftCell="C4" activePane="bottomRight" state="frozen"/>
      <selection pane="bottomRight" activeCell="D14" sqref="D14"/>
      <selection pane="bottomLeft" activeCell="D14" sqref="D14"/>
      <selection pane="topRight" activeCell="D14" sqref="D14"/>
    </sheetView>
  </sheetViews>
  <sheetFormatPr defaultRowHeight="14.45"/>
  <cols>
    <col min="1" max="1" width="91.140625" customWidth="1"/>
    <col min="2" max="2" width="10.7109375" bestFit="1" customWidth="1"/>
    <col min="3" max="3" width="75" customWidth="1"/>
    <col min="4" max="4" width="86.85546875" bestFit="1" customWidth="1"/>
    <col min="5" max="11" width="10.85546875" bestFit="1" customWidth="1"/>
    <col min="12" max="13" width="11.7109375" bestFit="1" customWidth="1"/>
    <col min="14" max="27" width="11.7109375" hidden="1" customWidth="1"/>
    <col min="28" max="28" width="8.85546875" customWidth="1"/>
  </cols>
  <sheetData>
    <row r="1" spans="1:28">
      <c r="A1" s="69" t="s">
        <v>5</v>
      </c>
      <c r="B1" s="124" t="s">
        <v>641</v>
      </c>
      <c r="C1" s="68" t="str">
        <f>'A. Legal status'!C$1</f>
        <v>Patent 1</v>
      </c>
      <c r="D1" s="68" t="str">
        <f>'A. Legal status'!D$1</f>
        <v>Patent 2</v>
      </c>
      <c r="E1" s="68" t="str">
        <f>'A. Legal status'!E$1</f>
        <v>Patent 3</v>
      </c>
      <c r="F1" s="68" t="str">
        <f>'A. Legal status'!F$1</f>
        <v>Patent 4</v>
      </c>
      <c r="G1" s="68" t="str">
        <f>'A. Legal status'!G$1</f>
        <v>Patent 5</v>
      </c>
      <c r="H1" s="68" t="str">
        <f>'A. Legal status'!H$1</f>
        <v>Patent 6</v>
      </c>
      <c r="I1" s="68" t="str">
        <f>'A. Legal status'!I$1</f>
        <v>Patent 7</v>
      </c>
      <c r="J1" s="68" t="str">
        <f>'A. Legal status'!J$1</f>
        <v>Patent 8</v>
      </c>
      <c r="K1" s="68" t="str">
        <f>'A. Legal status'!K$1</f>
        <v>Patent 9</v>
      </c>
      <c r="L1" s="68" t="str">
        <f>'A. Legal status'!L$1</f>
        <v>Patent 10</v>
      </c>
      <c r="M1" s="68" t="str">
        <f>'A. Legal status'!M$1</f>
        <v>Patent 11</v>
      </c>
      <c r="N1" s="68" t="str">
        <f>'A. Legal status'!N$1</f>
        <v>Patent 12</v>
      </c>
      <c r="O1" s="68" t="str">
        <f>'A. Legal status'!O$1</f>
        <v>Patent 13</v>
      </c>
      <c r="P1" s="68" t="str">
        <f>'A. Legal status'!P$1</f>
        <v>Patent 14</v>
      </c>
      <c r="Q1" s="68" t="str">
        <f>'A. Legal status'!Q$1</f>
        <v>Patent 15</v>
      </c>
      <c r="R1" s="68" t="str">
        <f>'A. Legal status'!R$1</f>
        <v>Patent 16</v>
      </c>
      <c r="S1" s="68" t="str">
        <f>'A. Legal status'!S$1</f>
        <v>Patent 17</v>
      </c>
      <c r="T1" s="68" t="str">
        <f>'A. Legal status'!T$1</f>
        <v>Patent 18</v>
      </c>
      <c r="U1" s="68" t="str">
        <f>'A. Legal status'!U$1</f>
        <v>Patent 19</v>
      </c>
      <c r="V1" s="68" t="str">
        <f>'A. Legal status'!V$1</f>
        <v>Patent 20</v>
      </c>
      <c r="W1" s="68" t="str">
        <f>'A. Legal status'!W$1</f>
        <v>Patent 21</v>
      </c>
      <c r="X1" s="68" t="str">
        <f>'A. Legal status'!X$1</f>
        <v>Patent 22</v>
      </c>
      <c r="Y1" s="68" t="str">
        <f>'A. Legal status'!Y$1</f>
        <v>Patent 23</v>
      </c>
      <c r="Z1" s="68" t="str">
        <f>'A. Legal status'!Z$1</f>
        <v>Patent 24</v>
      </c>
      <c r="AA1" s="68" t="str">
        <f>'A. Legal status'!AA$1</f>
        <v>Patent 25</v>
      </c>
    </row>
    <row r="2" spans="1:28" hidden="1">
      <c r="A2" s="206" t="str">
        <f>'Adapted questions and answers'!$F2</f>
        <v>A1: What is the status of the patent?</v>
      </c>
      <c r="B2" s="207" t="str">
        <f>'Adapted questions and answers'!$R2</f>
        <v>no</v>
      </c>
      <c r="C2" s="70" t="str">
        <f>IF($B2="no","",IF((OR(ISBLANK('A. Legal status'!C2),'A. Legal status'!C2="Select answer")),"",'A. Legal status'!C2))</f>
        <v/>
      </c>
      <c r="D2" s="70" t="str">
        <f>IF($B2="no","",IF((OR(ISBLANK('A. Legal status'!D2),'A. Legal status'!D2="Select answer")),"",'A. Legal status'!D2))</f>
        <v/>
      </c>
      <c r="E2" s="70" t="str">
        <f>IF($B2="no","",IF((OR(ISBLANK('A. Legal status'!E2),'A. Legal status'!E2="Select answer")),"",'A. Legal status'!E2))</f>
        <v/>
      </c>
      <c r="F2" s="70" t="str">
        <f>IF($B2="no","",IF((OR(ISBLANK('A. Legal status'!F2),'A. Legal status'!F2="Select answer")),"",'A. Legal status'!F2))</f>
        <v/>
      </c>
      <c r="G2" s="70" t="str">
        <f>IF($B2="no","",IF((OR(ISBLANK('A. Legal status'!G2),'A. Legal status'!G2="Select answer")),"",'A. Legal status'!G2))</f>
        <v/>
      </c>
      <c r="H2" s="70" t="str">
        <f>IF($B2="no","",IF((OR(ISBLANK('A. Legal status'!H2),'A. Legal status'!H2="Select answer")),"",'A. Legal status'!H2))</f>
        <v/>
      </c>
      <c r="I2" s="70" t="str">
        <f>IF($B2="no","",IF((OR(ISBLANK('A. Legal status'!I2),'A. Legal status'!I2="Select answer")),"",'A. Legal status'!I2))</f>
        <v/>
      </c>
      <c r="J2" s="70" t="str">
        <f>IF($B2="no","",IF((OR(ISBLANK('A. Legal status'!J2),'A. Legal status'!J2="Select answer")),"",'A. Legal status'!J2))</f>
        <v/>
      </c>
      <c r="K2" s="70" t="str">
        <f>IF($B2="no","",IF((OR(ISBLANK('A. Legal status'!K2),'A. Legal status'!K2="Select answer")),"",'A. Legal status'!K2))</f>
        <v/>
      </c>
      <c r="L2" s="70" t="str">
        <f>IF($B2="no","",IF((OR(ISBLANK('A. Legal status'!L2),'A. Legal status'!L2="Select answer")),"",'A. Legal status'!L2))</f>
        <v/>
      </c>
      <c r="M2" s="70" t="str">
        <f>IF($B2="no","",IF((OR(ISBLANK('A. Legal status'!M2),'A. Legal status'!M2="Select answer")),"",'A. Legal status'!M2))</f>
        <v/>
      </c>
      <c r="N2" s="70" t="str">
        <f>IF($B2="no","",IF((OR(ISBLANK('A. Legal status'!N2),'A. Legal status'!N2="Select answer")),"",'A. Legal status'!N2))</f>
        <v/>
      </c>
      <c r="O2" s="70" t="str">
        <f>IF($B2="no","",IF((OR(ISBLANK('A. Legal status'!O2),'A. Legal status'!O2="Select answer")),"",'A. Legal status'!O2))</f>
        <v/>
      </c>
      <c r="P2" s="70" t="str">
        <f>IF($B2="no","",IF((OR(ISBLANK('A. Legal status'!P2),'A. Legal status'!P2="Select answer")),"",'A. Legal status'!P2))</f>
        <v/>
      </c>
      <c r="Q2" s="70" t="str">
        <f>IF($B2="no","",IF((OR(ISBLANK('A. Legal status'!Q2),'A. Legal status'!Q2="Select answer")),"",'A. Legal status'!Q2))</f>
        <v/>
      </c>
      <c r="R2" s="70" t="str">
        <f>IF($B2="no","",IF((OR(ISBLANK('A. Legal status'!R2),'A. Legal status'!R2="Select answer")),"",'A. Legal status'!R2))</f>
        <v/>
      </c>
      <c r="S2" s="70" t="str">
        <f>IF($B2="no","",IF((OR(ISBLANK('A. Legal status'!S2),'A. Legal status'!S2="Select answer")),"",'A. Legal status'!S2))</f>
        <v/>
      </c>
      <c r="T2" s="70" t="str">
        <f>IF($B2="no","",IF((OR(ISBLANK('A. Legal status'!T2),'A. Legal status'!T2="Select answer")),"",'A. Legal status'!T2))</f>
        <v/>
      </c>
      <c r="U2" s="70" t="str">
        <f>IF($B2="no","",IF((OR(ISBLANK('A. Legal status'!U2),'A. Legal status'!U2="Select answer")),"",'A. Legal status'!U2))</f>
        <v/>
      </c>
      <c r="V2" s="70" t="str">
        <f>IF($B2="no","",IF((OR(ISBLANK('A. Legal status'!V2),'A. Legal status'!V2="Select answer")),"",'A. Legal status'!V2))</f>
        <v/>
      </c>
      <c r="W2" s="70" t="str">
        <f>IF($B2="no","",IF((OR(ISBLANK('A. Legal status'!W2),'A. Legal status'!W2="Select answer")),"",'A. Legal status'!W2))</f>
        <v/>
      </c>
      <c r="X2" s="70" t="str">
        <f>IF($B2="no","",IF((OR(ISBLANK('A. Legal status'!X2),'A. Legal status'!X2="Select answer")),"",'A. Legal status'!X2))</f>
        <v/>
      </c>
      <c r="Y2" s="70" t="str">
        <f>IF($B2="no","",IF((OR(ISBLANK('A. Legal status'!Y2),'A. Legal status'!Y2="Select answer")),"",'A. Legal status'!Y2))</f>
        <v/>
      </c>
      <c r="Z2" s="70" t="str">
        <f>IF($B2="no","",IF((OR(ISBLANK('A. Legal status'!Z2),'A. Legal status'!Z2="Select answer")),"",'A. Legal status'!Z2))</f>
        <v/>
      </c>
      <c r="AA2" s="70" t="str">
        <f>IF($B2="no","",IF((OR(ISBLANK('A. Legal status'!AA2),'A. Legal status'!AA2="Select answer")),"",'A. Legal status'!AA2))</f>
        <v/>
      </c>
    </row>
    <row r="3" spans="1:28" hidden="1">
      <c r="A3" s="206" t="str">
        <f>'Adapted questions and answers'!$F3</f>
        <v>A2: What is the patent's legal position of strength?</v>
      </c>
      <c r="B3" s="207" t="str">
        <f>'Adapted questions and answers'!$R3</f>
        <v>no</v>
      </c>
      <c r="C3" s="70" t="str">
        <f>IF($B3="no","",IF((OR(ISBLANK('A. Legal status'!C3),'A. Legal status'!C3="Select answer")),"",'A. Legal status'!C3))</f>
        <v/>
      </c>
      <c r="D3" s="70" t="str">
        <f>IF($B3="no","",IF((OR(ISBLANK('A. Legal status'!D3),'A. Legal status'!D3="Select answer")),"",'A. Legal status'!D3))</f>
        <v/>
      </c>
      <c r="E3" s="70" t="str">
        <f>IF($B3="no","",IF((OR(ISBLANK('A. Legal status'!E3),'A. Legal status'!E3="Select answer")),"",'A. Legal status'!E3))</f>
        <v/>
      </c>
      <c r="F3" s="70" t="str">
        <f>IF($B3="no","",IF((OR(ISBLANK('A. Legal status'!F3),'A. Legal status'!F3="Select answer")),"",'A. Legal status'!F3))</f>
        <v/>
      </c>
      <c r="G3" s="70" t="str">
        <f>IF($B3="no","",IF((OR(ISBLANK('A. Legal status'!G3),'A. Legal status'!G3="Select answer")),"",'A. Legal status'!G3))</f>
        <v/>
      </c>
      <c r="H3" s="70" t="str">
        <f>IF($B3="no","",IF((OR(ISBLANK('A. Legal status'!H3),'A. Legal status'!H3="Select answer")),"",'A. Legal status'!H3))</f>
        <v/>
      </c>
      <c r="I3" s="70" t="str">
        <f>IF($B3="no","",IF((OR(ISBLANK('A. Legal status'!I3),'A. Legal status'!I3="Select answer")),"",'A. Legal status'!I3))</f>
        <v/>
      </c>
      <c r="J3" s="70" t="str">
        <f>IF($B3="no","",IF((OR(ISBLANK('A. Legal status'!J3),'A. Legal status'!J3="Select answer")),"",'A. Legal status'!J3))</f>
        <v/>
      </c>
      <c r="K3" s="70" t="str">
        <f>IF($B3="no","",IF((OR(ISBLANK('A. Legal status'!K3),'A. Legal status'!K3="Select answer")),"",'A. Legal status'!K3))</f>
        <v/>
      </c>
      <c r="L3" s="70" t="str">
        <f>IF($B3="no","",IF((OR(ISBLANK('A. Legal status'!L3),'A. Legal status'!L3="Select answer")),"",'A. Legal status'!L3))</f>
        <v/>
      </c>
      <c r="M3" s="70" t="str">
        <f>IF($B3="no","",IF((OR(ISBLANK('A. Legal status'!M3),'A. Legal status'!M3="Select answer")),"",'A. Legal status'!M3))</f>
        <v/>
      </c>
      <c r="N3" s="70" t="str">
        <f>IF($B3="no","",IF((OR(ISBLANK('A. Legal status'!N3),'A. Legal status'!N3="Select answer")),"",'A. Legal status'!N3))</f>
        <v/>
      </c>
      <c r="O3" s="70" t="str">
        <f>IF($B3="no","",IF((OR(ISBLANK('A. Legal status'!O3),'A. Legal status'!O3="Select answer")),"",'A. Legal status'!O3))</f>
        <v/>
      </c>
      <c r="P3" s="70" t="str">
        <f>IF($B3="no","",IF((OR(ISBLANK('A. Legal status'!P3),'A. Legal status'!P3="Select answer")),"",'A. Legal status'!P3))</f>
        <v/>
      </c>
      <c r="Q3" s="70" t="str">
        <f>IF($B3="no","",IF((OR(ISBLANK('A. Legal status'!Q3),'A. Legal status'!Q3="Select answer")),"",'A. Legal status'!Q3))</f>
        <v/>
      </c>
      <c r="R3" s="70" t="str">
        <f>IF($B3="no","",IF((OR(ISBLANK('A. Legal status'!R3),'A. Legal status'!R3="Select answer")),"",'A. Legal status'!R3))</f>
        <v/>
      </c>
      <c r="S3" s="70" t="str">
        <f>IF($B3="no","",IF((OR(ISBLANK('A. Legal status'!S3),'A. Legal status'!S3="Select answer")),"",'A. Legal status'!S3))</f>
        <v/>
      </c>
      <c r="T3" s="70" t="str">
        <f>IF($B3="no","",IF((OR(ISBLANK('A. Legal status'!T3),'A. Legal status'!T3="Select answer")),"",'A. Legal status'!T3))</f>
        <v/>
      </c>
      <c r="U3" s="70" t="str">
        <f>IF($B3="no","",IF((OR(ISBLANK('A. Legal status'!U3),'A. Legal status'!U3="Select answer")),"",'A. Legal status'!U3))</f>
        <v/>
      </c>
      <c r="V3" s="70" t="str">
        <f>IF($B3="no","",IF((OR(ISBLANK('A. Legal status'!V3),'A. Legal status'!V3="Select answer")),"",'A. Legal status'!V3))</f>
        <v/>
      </c>
      <c r="W3" s="70" t="str">
        <f>IF($B3="no","",IF((OR(ISBLANK('A. Legal status'!W3),'A. Legal status'!W3="Select answer")),"",'A. Legal status'!W3))</f>
        <v/>
      </c>
      <c r="X3" s="70" t="str">
        <f>IF($B3="no","",IF((OR(ISBLANK('A. Legal status'!X3),'A. Legal status'!X3="Select answer")),"",'A. Legal status'!X3))</f>
        <v/>
      </c>
      <c r="Y3" s="70" t="str">
        <f>IF($B3="no","",IF((OR(ISBLANK('A. Legal status'!Y3),'A. Legal status'!Y3="Select answer")),"",'A. Legal status'!Y3))</f>
        <v/>
      </c>
      <c r="Z3" s="70" t="str">
        <f>IF($B3="no","",IF((OR(ISBLANK('A. Legal status'!Z3),'A. Legal status'!Z3="Select answer")),"",'A. Legal status'!Z3))</f>
        <v/>
      </c>
      <c r="AA3" s="70" t="str">
        <f>IF($B3="no","",IF((OR(ISBLANK('A. Legal status'!AA3),'A. Legal status'!AA3="Select answer")),"",'A. Legal status'!AA3))</f>
        <v/>
      </c>
    </row>
    <row r="4" spans="1:28" s="42" customFormat="1">
      <c r="A4" s="208" t="str">
        <f>'Adapted questions and answers'!$F4</f>
        <v>A3: For how long is the patent still valid?</v>
      </c>
      <c r="B4" s="209" t="str">
        <f>'Adapted questions and answers'!$R4</f>
        <v>yes</v>
      </c>
      <c r="C4" s="164" t="str">
        <f>IF($B4="no","",IF((OR(ISBLANK('A. Legal status'!C4),'A. Legal status'!C4="Select answer")),"",'A. Legal status'!C4))</f>
        <v>5 - Patent has more than a 12-year term remaining</v>
      </c>
      <c r="D4" s="164" t="str">
        <f>IF($B4="no","",IF((OR(ISBLANK('A. Legal status'!D4),'A. Legal status'!D4="Select answer")),"",'A. Legal status'!D4))</f>
        <v>2 - Patent has 2-4 year term remaining</v>
      </c>
      <c r="E4" s="164" t="str">
        <f>IF($B4="no","",IF((OR(ISBLANK('A. Legal status'!E4),'A. Legal status'!E4="Select answer")),"",'A. Legal status'!E4))</f>
        <v/>
      </c>
      <c r="F4" s="164" t="str">
        <f>IF($B4="no","",IF((OR(ISBLANK('A. Legal status'!F4),'A. Legal status'!F4="Select answer")),"",'A. Legal status'!F4))</f>
        <v/>
      </c>
      <c r="G4" s="164" t="str">
        <f>IF($B4="no","",IF((OR(ISBLANK('A. Legal status'!G4),'A. Legal status'!G4="Select answer")),"",'A. Legal status'!G4))</f>
        <v/>
      </c>
      <c r="H4" s="164" t="str">
        <f>IF($B4="no","",IF((OR(ISBLANK('A. Legal status'!H4),'A. Legal status'!H4="Select answer")),"",'A. Legal status'!H4))</f>
        <v/>
      </c>
      <c r="I4" s="164" t="str">
        <f>IF($B4="no","",IF((OR(ISBLANK('A. Legal status'!I4),'A. Legal status'!I4="Select answer")),"",'A. Legal status'!I4))</f>
        <v/>
      </c>
      <c r="J4" s="164" t="str">
        <f>IF($B4="no","",IF((OR(ISBLANK('A. Legal status'!J4),'A. Legal status'!J4="Select answer")),"",'A. Legal status'!J4))</f>
        <v/>
      </c>
      <c r="K4" s="164" t="str">
        <f>IF($B4="no","",IF((OR(ISBLANK('A. Legal status'!K4),'A. Legal status'!K4="Select answer")),"",'A. Legal status'!K4))</f>
        <v/>
      </c>
      <c r="L4" s="164" t="str">
        <f>IF($B4="no","",IF((OR(ISBLANK('A. Legal status'!L4),'A. Legal status'!L4="Select answer")),"",'A. Legal status'!L4))</f>
        <v/>
      </c>
      <c r="M4" s="164" t="str">
        <f>IF($B4="no","",IF((OR(ISBLANK('A. Legal status'!M4),'A. Legal status'!M4="Select answer")),"",'A. Legal status'!M4))</f>
        <v/>
      </c>
      <c r="N4" s="70" t="str">
        <f>IF($B4="no","",IF((OR(ISBLANK('A. Legal status'!N4),'A. Legal status'!N4="Select answer")),"",'A. Legal status'!N4))</f>
        <v/>
      </c>
      <c r="O4" s="70" t="str">
        <f>IF($B4="no","",IF((OR(ISBLANK('A. Legal status'!O4),'A. Legal status'!O4="Select answer")),"",'A. Legal status'!O4))</f>
        <v/>
      </c>
      <c r="P4" s="70" t="str">
        <f>IF($B4="no","",IF((OR(ISBLANK('A. Legal status'!P4),'A. Legal status'!P4="Select answer")),"",'A. Legal status'!P4))</f>
        <v/>
      </c>
      <c r="Q4" s="70" t="str">
        <f>IF($B4="no","",IF((OR(ISBLANK('A. Legal status'!Q4),'A. Legal status'!Q4="Select answer")),"",'A. Legal status'!Q4))</f>
        <v/>
      </c>
      <c r="R4" s="70" t="str">
        <f>IF($B4="no","",IF((OR(ISBLANK('A. Legal status'!R4),'A. Legal status'!R4="Select answer")),"",'A. Legal status'!R4))</f>
        <v/>
      </c>
      <c r="S4" s="70" t="str">
        <f>IF($B4="no","",IF((OR(ISBLANK('A. Legal status'!S4),'A. Legal status'!S4="Select answer")),"",'A. Legal status'!S4))</f>
        <v/>
      </c>
      <c r="T4" s="70" t="str">
        <f>IF($B4="no","",IF((OR(ISBLANK('A. Legal status'!T4),'A. Legal status'!T4="Select answer")),"",'A. Legal status'!T4))</f>
        <v/>
      </c>
      <c r="U4" s="70" t="str">
        <f>IF($B4="no","",IF((OR(ISBLANK('A. Legal status'!U4),'A. Legal status'!U4="Select answer")),"",'A. Legal status'!U4))</f>
        <v/>
      </c>
      <c r="V4" s="70" t="str">
        <f>IF($B4="no","",IF((OR(ISBLANK('A. Legal status'!V4),'A. Legal status'!V4="Select answer")),"",'A. Legal status'!V4))</f>
        <v/>
      </c>
      <c r="W4" s="70" t="str">
        <f>IF($B4="no","",IF((OR(ISBLANK('A. Legal status'!W4),'A. Legal status'!W4="Select answer")),"",'A. Legal status'!W4))</f>
        <v/>
      </c>
      <c r="X4" s="70" t="str">
        <f>IF($B4="no","",IF((OR(ISBLANK('A. Legal status'!X4),'A. Legal status'!X4="Select answer")),"",'A. Legal status'!X4))</f>
        <v/>
      </c>
      <c r="Y4" s="70" t="str">
        <f>IF($B4="no","",IF((OR(ISBLANK('A. Legal status'!Y4),'A. Legal status'!Y4="Select answer")),"",'A. Legal status'!Y4))</f>
        <v/>
      </c>
      <c r="Z4" s="70" t="str">
        <f>IF($B4="no","",IF((OR(ISBLANK('A. Legal status'!Z4),'A. Legal status'!Z4="Select answer")),"",'A. Legal status'!Z4))</f>
        <v/>
      </c>
      <c r="AA4" s="70" t="str">
        <f>IF($B4="no","",IF((OR(ISBLANK('A. Legal status'!AA4),'A. Legal status'!AA4="Select answer")),"",'A. Legal status'!AA4))</f>
        <v/>
      </c>
      <c r="AB4" s="165"/>
    </row>
    <row r="5" spans="1:28" s="42" customFormat="1">
      <c r="A5" s="208" t="str">
        <f>'Adapted questions and answers'!$F5</f>
        <v>A4: How broad and comprehensive are the patent claims?</v>
      </c>
      <c r="B5" s="209" t="str">
        <f>'Adapted questions and answers'!$R5</f>
        <v>yes</v>
      </c>
      <c r="C5" s="164" t="str">
        <f>IF($B5="no","",IF((OR(ISBLANK('A. Legal status'!C5),'A. Legal status'!C5="Select answer")),"",'A. Legal status'!C5))</f>
        <v>4 - The claims are broadly inclusive</v>
      </c>
      <c r="D5" s="164" t="str">
        <f>IF($B5="no","",IF((OR(ISBLANK('A. Legal status'!D5),'A. Legal status'!D5="Select answer")),"",'A. Legal status'!D5))</f>
        <v>4 - The claims are broadly inclusive</v>
      </c>
      <c r="E5" s="164" t="str">
        <f>IF($B5="no","",IF((OR(ISBLANK('A. Legal status'!E5),'A. Legal status'!E5="Select answer")),"",'A. Legal status'!E5))</f>
        <v/>
      </c>
      <c r="F5" s="164" t="str">
        <f>IF($B5="no","",IF((OR(ISBLANK('A. Legal status'!F5),'A. Legal status'!F5="Select answer")),"",'A. Legal status'!F5))</f>
        <v/>
      </c>
      <c r="G5" s="164" t="str">
        <f>IF($B5="no","",IF((OR(ISBLANK('A. Legal status'!G5),'A. Legal status'!G5="Select answer")),"",'A. Legal status'!G5))</f>
        <v/>
      </c>
      <c r="H5" s="164" t="str">
        <f>IF($B5="no","",IF((OR(ISBLANK('A. Legal status'!H5),'A. Legal status'!H5="Select answer")),"",'A. Legal status'!H5))</f>
        <v/>
      </c>
      <c r="I5" s="164" t="str">
        <f>IF($B5="no","",IF((OR(ISBLANK('A. Legal status'!I5),'A. Legal status'!I5="Select answer")),"",'A. Legal status'!I5))</f>
        <v/>
      </c>
      <c r="J5" s="164" t="str">
        <f>IF($B5="no","",IF((OR(ISBLANK('A. Legal status'!J5),'A. Legal status'!J5="Select answer")),"",'A. Legal status'!J5))</f>
        <v/>
      </c>
      <c r="K5" s="164" t="str">
        <f>IF($B5="no","",IF((OR(ISBLANK('A. Legal status'!K5),'A. Legal status'!K5="Select answer")),"",'A. Legal status'!K5))</f>
        <v/>
      </c>
      <c r="L5" s="164" t="str">
        <f>IF($B5="no","",IF((OR(ISBLANK('A. Legal status'!L5),'A. Legal status'!L5="Select answer")),"",'A. Legal status'!L5))</f>
        <v/>
      </c>
      <c r="M5" s="164" t="str">
        <f>IF($B5="no","",IF((OR(ISBLANK('A. Legal status'!M5),'A. Legal status'!M5="Select answer")),"",'A. Legal status'!M5))</f>
        <v/>
      </c>
      <c r="N5" s="70" t="str">
        <f>IF($B5="no","",IF((OR(ISBLANK('A. Legal status'!N5),'A. Legal status'!N5="Select answer")),"",'A. Legal status'!N5))</f>
        <v/>
      </c>
      <c r="O5" s="70" t="str">
        <f>IF($B5="no","",IF((OR(ISBLANK('A. Legal status'!O5),'A. Legal status'!O5="Select answer")),"",'A. Legal status'!O5))</f>
        <v/>
      </c>
      <c r="P5" s="70" t="str">
        <f>IF($B5="no","",IF((OR(ISBLANK('A. Legal status'!P5),'A. Legal status'!P5="Select answer")),"",'A. Legal status'!P5))</f>
        <v/>
      </c>
      <c r="Q5" s="70" t="str">
        <f>IF($B5="no","",IF((OR(ISBLANK('A. Legal status'!Q5),'A. Legal status'!Q5="Select answer")),"",'A. Legal status'!Q5))</f>
        <v/>
      </c>
      <c r="R5" s="70" t="str">
        <f>IF($B5="no","",IF((OR(ISBLANK('A. Legal status'!R5),'A. Legal status'!R5="Select answer")),"",'A. Legal status'!R5))</f>
        <v/>
      </c>
      <c r="S5" s="70" t="str">
        <f>IF($B5="no","",IF((OR(ISBLANK('A. Legal status'!S5),'A. Legal status'!S5="Select answer")),"",'A. Legal status'!S5))</f>
        <v/>
      </c>
      <c r="T5" s="70" t="str">
        <f>IF($B5="no","",IF((OR(ISBLANK('A. Legal status'!T5),'A. Legal status'!T5="Select answer")),"",'A. Legal status'!T5))</f>
        <v/>
      </c>
      <c r="U5" s="70" t="str">
        <f>IF($B5="no","",IF((OR(ISBLANK('A. Legal status'!U5),'A. Legal status'!U5="Select answer")),"",'A. Legal status'!U5))</f>
        <v/>
      </c>
      <c r="V5" s="70" t="str">
        <f>IF($B5="no","",IF((OR(ISBLANK('A. Legal status'!V5),'A. Legal status'!V5="Select answer")),"",'A. Legal status'!V5))</f>
        <v/>
      </c>
      <c r="W5" s="70" t="str">
        <f>IF($B5="no","",IF((OR(ISBLANK('A. Legal status'!W5),'A. Legal status'!W5="Select answer")),"",'A. Legal status'!W5))</f>
        <v/>
      </c>
      <c r="X5" s="70" t="str">
        <f>IF($B5="no","",IF((OR(ISBLANK('A. Legal status'!X5),'A. Legal status'!X5="Select answer")),"",'A. Legal status'!X5))</f>
        <v/>
      </c>
      <c r="Y5" s="70" t="str">
        <f>IF($B5="no","",IF((OR(ISBLANK('A. Legal status'!Y5),'A. Legal status'!Y5="Select answer")),"",'A. Legal status'!Y5))</f>
        <v/>
      </c>
      <c r="Z5" s="70" t="str">
        <f>IF($B5="no","",IF((OR(ISBLANK('A. Legal status'!Z5),'A. Legal status'!Z5="Select answer")),"",'A. Legal status'!Z5))</f>
        <v/>
      </c>
      <c r="AA5" s="70" t="str">
        <f>IF($B5="no","",IF((OR(ISBLANK('A. Legal status'!AA5),'A. Legal status'!AA5="Select answer")),"",'A. Legal status'!AA5))</f>
        <v/>
      </c>
      <c r="AB5" s="165"/>
    </row>
    <row r="6" spans="1:28" s="42" customFormat="1">
      <c r="A6" s="208" t="str">
        <f>'Adapted questions and answers'!$F6</f>
        <v>A5: Does the patent's geographical coverage include the relevant markets?</v>
      </c>
      <c r="B6" s="209" t="str">
        <f>'Adapted questions and answers'!$R6</f>
        <v>yes</v>
      </c>
      <c r="C6" s="164" t="str">
        <f>IF($B6="no","",IF((OR(ISBLANK('A. Legal status'!C6),'A. Legal status'!C6="Select answer")),"",'A. Legal status'!C6))</f>
        <v>5 - Patent protection in all existing and potentially relevant market area countries</v>
      </c>
      <c r="D6" s="164" t="str">
        <f>IF($B6="no","",IF((OR(ISBLANK('A. Legal status'!D6),'A. Legal status'!D6="Select answer")),"",'A. Legal status'!D6))</f>
        <v>1 - Patent protection in a single national market only</v>
      </c>
      <c r="E6" s="164" t="str">
        <f>IF($B6="no","",IF((OR(ISBLANK('A. Legal status'!E6),'A. Legal status'!E6="Select answer")),"",'A. Legal status'!E6))</f>
        <v/>
      </c>
      <c r="F6" s="164" t="str">
        <f>IF($B6="no","",IF((OR(ISBLANK('A. Legal status'!F6),'A. Legal status'!F6="Select answer")),"",'A. Legal status'!F6))</f>
        <v/>
      </c>
      <c r="G6" s="164" t="str">
        <f>IF($B6="no","",IF((OR(ISBLANK('A. Legal status'!G6),'A. Legal status'!G6="Select answer")),"",'A. Legal status'!G6))</f>
        <v/>
      </c>
      <c r="H6" s="164" t="str">
        <f>IF($B6="no","",IF((OR(ISBLANK('A. Legal status'!H6),'A. Legal status'!H6="Select answer")),"",'A. Legal status'!H6))</f>
        <v/>
      </c>
      <c r="I6" s="164" t="str">
        <f>IF($B6="no","",IF((OR(ISBLANK('A. Legal status'!I6),'A. Legal status'!I6="Select answer")),"",'A. Legal status'!I6))</f>
        <v/>
      </c>
      <c r="J6" s="164" t="str">
        <f>IF($B6="no","",IF((OR(ISBLANK('A. Legal status'!J6),'A. Legal status'!J6="Select answer")),"",'A. Legal status'!J6))</f>
        <v/>
      </c>
      <c r="K6" s="164" t="str">
        <f>IF($B6="no","",IF((OR(ISBLANK('A. Legal status'!K6),'A. Legal status'!K6="Select answer")),"",'A. Legal status'!K6))</f>
        <v/>
      </c>
      <c r="L6" s="164" t="str">
        <f>IF($B6="no","",IF((OR(ISBLANK('A. Legal status'!L6),'A. Legal status'!L6="Select answer")),"",'A. Legal status'!L6))</f>
        <v/>
      </c>
      <c r="M6" s="164" t="str">
        <f>IF($B6="no","",IF((OR(ISBLANK('A. Legal status'!M6),'A. Legal status'!M6="Select answer")),"",'A. Legal status'!M6))</f>
        <v/>
      </c>
      <c r="N6" s="70" t="str">
        <f>IF($B6="no","",IF((OR(ISBLANK('A. Legal status'!N6),'A. Legal status'!N6="Select answer")),"",'A. Legal status'!N6))</f>
        <v/>
      </c>
      <c r="O6" s="70" t="str">
        <f>IF($B6="no","",IF((OR(ISBLANK('A. Legal status'!O6),'A. Legal status'!O6="Select answer")),"",'A. Legal status'!O6))</f>
        <v/>
      </c>
      <c r="P6" s="70" t="str">
        <f>IF($B6="no","",IF((OR(ISBLANK('A. Legal status'!P6),'A. Legal status'!P6="Select answer")),"",'A. Legal status'!P6))</f>
        <v/>
      </c>
      <c r="Q6" s="70" t="str">
        <f>IF($B6="no","",IF((OR(ISBLANK('A. Legal status'!Q6),'A. Legal status'!Q6="Select answer")),"",'A. Legal status'!Q6))</f>
        <v/>
      </c>
      <c r="R6" s="70" t="str">
        <f>IF($B6="no","",IF((OR(ISBLANK('A. Legal status'!R6),'A. Legal status'!R6="Select answer")),"",'A. Legal status'!R6))</f>
        <v/>
      </c>
      <c r="S6" s="70" t="str">
        <f>IF($B6="no","",IF((OR(ISBLANK('A. Legal status'!S6),'A. Legal status'!S6="Select answer")),"",'A. Legal status'!S6))</f>
        <v/>
      </c>
      <c r="T6" s="70" t="str">
        <f>IF($B6="no","",IF((OR(ISBLANK('A. Legal status'!T6),'A. Legal status'!T6="Select answer")),"",'A. Legal status'!T6))</f>
        <v/>
      </c>
      <c r="U6" s="70" t="str">
        <f>IF($B6="no","",IF((OR(ISBLANK('A. Legal status'!U6),'A. Legal status'!U6="Select answer")),"",'A. Legal status'!U6))</f>
        <v/>
      </c>
      <c r="V6" s="70" t="str">
        <f>IF($B6="no","",IF((OR(ISBLANK('A. Legal status'!V6),'A. Legal status'!V6="Select answer")),"",'A. Legal status'!V6))</f>
        <v/>
      </c>
      <c r="W6" s="70" t="str">
        <f>IF($B6="no","",IF((OR(ISBLANK('A. Legal status'!W6),'A. Legal status'!W6="Select answer")),"",'A. Legal status'!W6))</f>
        <v/>
      </c>
      <c r="X6" s="70" t="str">
        <f>IF($B6="no","",IF((OR(ISBLANK('A. Legal status'!X6),'A. Legal status'!X6="Select answer")),"",'A. Legal status'!X6))</f>
        <v/>
      </c>
      <c r="Y6" s="70" t="str">
        <f>IF($B6="no","",IF((OR(ISBLANK('A. Legal status'!Y6),'A. Legal status'!Y6="Select answer")),"",'A. Legal status'!Y6))</f>
        <v/>
      </c>
      <c r="Z6" s="70" t="str">
        <f>IF($B6="no","",IF((OR(ISBLANK('A. Legal status'!Z6),'A. Legal status'!Z6="Select answer")),"",'A. Legal status'!Z6))</f>
        <v/>
      </c>
      <c r="AA6" s="70" t="str">
        <f>IF($B6="no","",IF((OR(ISBLANK('A. Legal status'!AA6),'A. Legal status'!AA6="Select answer")),"",'A. Legal status'!AA6))</f>
        <v/>
      </c>
      <c r="AB6" s="165"/>
    </row>
    <row r="7" spans="1:28" hidden="1">
      <c r="A7" s="206" t="str">
        <f>'Adapted questions and answers'!$F7</f>
        <v>A6: Are patents monitored to identify infringements?</v>
      </c>
      <c r="B7" s="207" t="str">
        <f>'Adapted questions and answers'!$R7</f>
        <v>no</v>
      </c>
      <c r="C7" s="70" t="str">
        <f>IF($B7="no","",IF((OR(ISBLANK('A. Legal status'!C7),'A. Legal status'!C7="Select answer")),"",'A. Legal status'!C7))</f>
        <v/>
      </c>
      <c r="D7" s="70" t="str">
        <f>IF($B7="no","",IF((OR(ISBLANK('A. Legal status'!D7),'A. Legal status'!D7="Select answer")),"",'A. Legal status'!D7))</f>
        <v/>
      </c>
      <c r="E7" s="70" t="str">
        <f>IF($B7="no","",IF((OR(ISBLANK('A. Legal status'!E7),'A. Legal status'!E7="Select answer")),"",'A. Legal status'!E7))</f>
        <v/>
      </c>
      <c r="F7" s="70" t="str">
        <f>IF($B7="no","",IF((OR(ISBLANK('A. Legal status'!F7),'A. Legal status'!F7="Select answer")),"",'A. Legal status'!F7))</f>
        <v/>
      </c>
      <c r="G7" s="70" t="str">
        <f>IF($B7="no","",IF((OR(ISBLANK('A. Legal status'!G7),'A. Legal status'!G7="Select answer")),"",'A. Legal status'!G7))</f>
        <v/>
      </c>
      <c r="H7" s="70" t="str">
        <f>IF($B7="no","",IF((OR(ISBLANK('A. Legal status'!H7),'A. Legal status'!H7="Select answer")),"",'A. Legal status'!H7))</f>
        <v/>
      </c>
      <c r="I7" s="70" t="str">
        <f>IF($B7="no","",IF((OR(ISBLANK('A. Legal status'!I7),'A. Legal status'!I7="Select answer")),"",'A. Legal status'!I7))</f>
        <v/>
      </c>
      <c r="J7" s="70" t="str">
        <f>IF($B7="no","",IF((OR(ISBLANK('A. Legal status'!J7),'A. Legal status'!J7="Select answer")),"",'A. Legal status'!J7))</f>
        <v/>
      </c>
      <c r="K7" s="70" t="str">
        <f>IF($B7="no","",IF((OR(ISBLANK('A. Legal status'!K7),'A. Legal status'!K7="Select answer")),"",'A. Legal status'!K7))</f>
        <v/>
      </c>
      <c r="L7" s="70" t="str">
        <f>IF($B7="no","",IF((OR(ISBLANK('A. Legal status'!L7),'A. Legal status'!L7="Select answer")),"",'A. Legal status'!L7))</f>
        <v/>
      </c>
      <c r="M7" s="70" t="str">
        <f>IF($B7="no","",IF((OR(ISBLANK('A. Legal status'!M7),'A. Legal status'!M7="Select answer")),"",'A. Legal status'!M7))</f>
        <v/>
      </c>
      <c r="N7" s="70" t="str">
        <f>IF($B7="no","",IF((OR(ISBLANK('A. Legal status'!N7),'A. Legal status'!N7="Select answer")),"",'A. Legal status'!N7))</f>
        <v/>
      </c>
      <c r="O7" s="70" t="str">
        <f>IF($B7="no","",IF((OR(ISBLANK('A. Legal status'!O7),'A. Legal status'!O7="Select answer")),"",'A. Legal status'!O7))</f>
        <v/>
      </c>
      <c r="P7" s="70" t="str">
        <f>IF($B7="no","",IF((OR(ISBLANK('A. Legal status'!P7),'A. Legal status'!P7="Select answer")),"",'A. Legal status'!P7))</f>
        <v/>
      </c>
      <c r="Q7" s="70" t="str">
        <f>IF($B7="no","",IF((OR(ISBLANK('A. Legal status'!Q7),'A. Legal status'!Q7="Select answer")),"",'A. Legal status'!Q7))</f>
        <v/>
      </c>
      <c r="R7" s="70" t="str">
        <f>IF($B7="no","",IF((OR(ISBLANK('A. Legal status'!R7),'A. Legal status'!R7="Select answer")),"",'A. Legal status'!R7))</f>
        <v/>
      </c>
      <c r="S7" s="70" t="str">
        <f>IF($B7="no","",IF((OR(ISBLANK('A. Legal status'!S7),'A. Legal status'!S7="Select answer")),"",'A. Legal status'!S7))</f>
        <v/>
      </c>
      <c r="T7" s="70" t="str">
        <f>IF($B7="no","",IF((OR(ISBLANK('A. Legal status'!T7),'A. Legal status'!T7="Select answer")),"",'A. Legal status'!T7))</f>
        <v/>
      </c>
      <c r="U7" s="70" t="str">
        <f>IF($B7="no","",IF((OR(ISBLANK('A. Legal status'!U7),'A. Legal status'!U7="Select answer")),"",'A. Legal status'!U7))</f>
        <v/>
      </c>
      <c r="V7" s="70" t="str">
        <f>IF($B7="no","",IF((OR(ISBLANK('A. Legal status'!V7),'A. Legal status'!V7="Select answer")),"",'A. Legal status'!V7))</f>
        <v/>
      </c>
      <c r="W7" s="70" t="str">
        <f>IF($B7="no","",IF((OR(ISBLANK('A. Legal status'!W7),'A. Legal status'!W7="Select answer")),"",'A. Legal status'!W7))</f>
        <v/>
      </c>
      <c r="X7" s="70" t="str">
        <f>IF($B7="no","",IF((OR(ISBLANK('A. Legal status'!X7),'A. Legal status'!X7="Select answer")),"",'A. Legal status'!X7))</f>
        <v/>
      </c>
      <c r="Y7" s="70" t="str">
        <f>IF($B7="no","",IF((OR(ISBLANK('A. Legal status'!Y7),'A. Legal status'!Y7="Select answer")),"",'A. Legal status'!Y7))</f>
        <v/>
      </c>
      <c r="Z7" s="70" t="str">
        <f>IF($B7="no","",IF((OR(ISBLANK('A. Legal status'!Z7),'A. Legal status'!Z7="Select answer")),"",'A. Legal status'!Z7))</f>
        <v/>
      </c>
      <c r="AA7" s="70" t="str">
        <f>IF($B7="no","",IF((OR(ISBLANK('A. Legal status'!AA7),'A. Legal status'!AA7="Select answer")),"",'A. Legal status'!AA7))</f>
        <v/>
      </c>
    </row>
    <row r="8" spans="1:28" hidden="1">
      <c r="A8" s="206" t="str">
        <f>'Adapted questions and answers'!$F8</f>
        <v>A7: Are disputes and legal proceedings customary in the operative markets?</v>
      </c>
      <c r="B8" s="207" t="str">
        <f>'Adapted questions and answers'!$R8</f>
        <v>no</v>
      </c>
      <c r="C8" s="121" t="str">
        <f>IF($B8="no","",IF((OR(ISBLANK('A. Legal status'!C8),'A. Legal status'!C8="Select answer")),"",'A. Legal status'!C8))</f>
        <v/>
      </c>
      <c r="D8" s="121" t="str">
        <f>IF($B8="no","",IF((OR(ISBLANK('A. Legal status'!D8),'A. Legal status'!D8="Select answer")),"",'A. Legal status'!D8))</f>
        <v/>
      </c>
      <c r="E8" s="121" t="str">
        <f>IF($B8="no","",IF((OR(ISBLANK('A. Legal status'!E8),'A. Legal status'!E8="Select answer")),"",'A. Legal status'!E8))</f>
        <v/>
      </c>
      <c r="F8" s="121" t="str">
        <f>IF($B8="no","",IF((OR(ISBLANK('A. Legal status'!F8),'A. Legal status'!F8="Select answer")),"",'A. Legal status'!F8))</f>
        <v/>
      </c>
      <c r="G8" s="121" t="str">
        <f>IF($B8="no","",IF((OR(ISBLANK('A. Legal status'!G8),'A. Legal status'!G8="Select answer")),"",'A. Legal status'!G8))</f>
        <v/>
      </c>
      <c r="H8" s="121" t="str">
        <f>IF($B8="no","",IF((OR(ISBLANK('A. Legal status'!H8),'A. Legal status'!H8="Select answer")),"",'A. Legal status'!H8))</f>
        <v/>
      </c>
      <c r="I8" s="121" t="str">
        <f>IF($B8="no","",IF((OR(ISBLANK('A. Legal status'!I8),'A. Legal status'!I8="Select answer")),"",'A. Legal status'!I8))</f>
        <v/>
      </c>
      <c r="J8" s="121" t="str">
        <f>IF($B8="no","",IF((OR(ISBLANK('A. Legal status'!J8),'A. Legal status'!J8="Select answer")),"",'A. Legal status'!J8))</f>
        <v/>
      </c>
      <c r="K8" s="121" t="str">
        <f>IF($B8="no","",IF((OR(ISBLANK('A. Legal status'!K8),'A. Legal status'!K8="Select answer")),"",'A. Legal status'!K8))</f>
        <v/>
      </c>
      <c r="L8" s="121" t="str">
        <f>IF($B8="no","",IF((OR(ISBLANK('A. Legal status'!L8),'A. Legal status'!L8="Select answer")),"",'A. Legal status'!L8))</f>
        <v/>
      </c>
      <c r="M8" s="121" t="str">
        <f>IF($B8="no","",IF((OR(ISBLANK('A. Legal status'!M8),'A. Legal status'!M8="Select answer")),"",'A. Legal status'!M8))</f>
        <v/>
      </c>
      <c r="N8" s="121" t="str">
        <f>IF($B8="no","",IF((OR(ISBLANK('A. Legal status'!N8),'A. Legal status'!N8="Select answer")),"",'A. Legal status'!N8))</f>
        <v/>
      </c>
      <c r="O8" s="121" t="str">
        <f>IF($B8="no","",IF((OR(ISBLANK('A. Legal status'!O8),'A. Legal status'!O8="Select answer")),"",'A. Legal status'!O8))</f>
        <v/>
      </c>
      <c r="P8" s="121" t="str">
        <f>IF($B8="no","",IF((OR(ISBLANK('A. Legal status'!P8),'A. Legal status'!P8="Select answer")),"",'A. Legal status'!P8))</f>
        <v/>
      </c>
      <c r="Q8" s="121" t="str">
        <f>IF($B8="no","",IF((OR(ISBLANK('A. Legal status'!Q8),'A. Legal status'!Q8="Select answer")),"",'A. Legal status'!Q8))</f>
        <v/>
      </c>
      <c r="R8" s="121" t="str">
        <f>IF($B8="no","",IF((OR(ISBLANK('A. Legal status'!R8),'A. Legal status'!R8="Select answer")),"",'A. Legal status'!R8))</f>
        <v/>
      </c>
      <c r="S8" s="121" t="str">
        <f>IF($B8="no","",IF((OR(ISBLANK('A. Legal status'!S8),'A. Legal status'!S8="Select answer")),"",'A. Legal status'!S8))</f>
        <v/>
      </c>
      <c r="T8" s="121" t="str">
        <f>IF($B8="no","",IF((OR(ISBLANK('A. Legal status'!T8),'A. Legal status'!T8="Select answer")),"",'A. Legal status'!T8))</f>
        <v/>
      </c>
      <c r="U8" s="121" t="str">
        <f>IF($B8="no","",IF((OR(ISBLANK('A. Legal status'!U8),'A. Legal status'!U8="Select answer")),"",'A. Legal status'!U8))</f>
        <v/>
      </c>
      <c r="V8" s="121" t="str">
        <f>IF($B8="no","",IF((OR(ISBLANK('A. Legal status'!V8),'A. Legal status'!V8="Select answer")),"",'A. Legal status'!V8))</f>
        <v/>
      </c>
      <c r="W8" s="121" t="str">
        <f>IF($B8="no","",IF((OR(ISBLANK('A. Legal status'!W8),'A. Legal status'!W8="Select answer")),"",'A. Legal status'!W8))</f>
        <v/>
      </c>
      <c r="X8" s="121" t="str">
        <f>IF($B8="no","",IF((OR(ISBLANK('A. Legal status'!X8),'A. Legal status'!X8="Select answer")),"",'A. Legal status'!X8))</f>
        <v/>
      </c>
      <c r="Y8" s="121" t="str">
        <f>IF($B8="no","",IF((OR(ISBLANK('A. Legal status'!Y8),'A. Legal status'!Y8="Select answer")),"",'A. Legal status'!Y8))</f>
        <v/>
      </c>
      <c r="Z8" s="121" t="str">
        <f>IF($B8="no","",IF((OR(ISBLANK('A. Legal status'!Z8),'A. Legal status'!Z8="Select answer")),"",'A. Legal status'!Z8))</f>
        <v/>
      </c>
      <c r="AA8" s="121" t="str">
        <f>IF($B8="no","",IF((OR(ISBLANK('A. Legal status'!AA8),'A. Legal status'!AA8="Select answer")),"",'A. Legal status'!AA8))</f>
        <v/>
      </c>
    </row>
    <row r="9" spans="1:28" hidden="1">
      <c r="A9" s="206" t="str">
        <f>'Adapted questions and answers'!$F9</f>
        <v>A8: Does the company have the means to enforce patent rights?</v>
      </c>
      <c r="B9" s="207" t="str">
        <f>'Adapted questions and answers'!$R9</f>
        <v>no</v>
      </c>
      <c r="C9" s="121" t="str">
        <f>IF($B9="no","",IF((OR(ISBLANK('A. Legal status'!C9),'A. Legal status'!C9="Select answer")),"",'A. Legal status'!C9))</f>
        <v/>
      </c>
      <c r="D9" s="121" t="str">
        <f>IF($B9="no","",IF((OR(ISBLANK('A. Legal status'!D9),'A. Legal status'!D9="Select answer")),"",'A. Legal status'!D9))</f>
        <v/>
      </c>
      <c r="E9" s="121" t="str">
        <f>IF($B9="no","",IF((OR(ISBLANK('A. Legal status'!E9),'A. Legal status'!E9="Select answer")),"",'A. Legal status'!E9))</f>
        <v/>
      </c>
      <c r="F9" s="121" t="str">
        <f>IF($B9="no","",IF((OR(ISBLANK('A. Legal status'!F9),'A. Legal status'!F9="Select answer")),"",'A. Legal status'!F9))</f>
        <v/>
      </c>
      <c r="G9" s="121" t="str">
        <f>IF($B9="no","",IF((OR(ISBLANK('A. Legal status'!G9),'A. Legal status'!G9="Select answer")),"",'A. Legal status'!G9))</f>
        <v/>
      </c>
      <c r="H9" s="121" t="str">
        <f>IF($B9="no","",IF((OR(ISBLANK('A. Legal status'!H9),'A. Legal status'!H9="Select answer")),"",'A. Legal status'!H9))</f>
        <v/>
      </c>
      <c r="I9" s="121" t="str">
        <f>IF($B9="no","",IF((OR(ISBLANK('A. Legal status'!I9),'A. Legal status'!I9="Select answer")),"",'A. Legal status'!I9))</f>
        <v/>
      </c>
      <c r="J9" s="121" t="str">
        <f>IF($B9="no","",IF((OR(ISBLANK('A. Legal status'!J9),'A. Legal status'!J9="Select answer")),"",'A. Legal status'!J9))</f>
        <v/>
      </c>
      <c r="K9" s="121" t="str">
        <f>IF($B9="no","",IF((OR(ISBLANK('A. Legal status'!K9),'A. Legal status'!K9="Select answer")),"",'A. Legal status'!K9))</f>
        <v/>
      </c>
      <c r="L9" s="121" t="str">
        <f>IF($B9="no","",IF((OR(ISBLANK('A. Legal status'!L9),'A. Legal status'!L9="Select answer")),"",'A. Legal status'!L9))</f>
        <v/>
      </c>
      <c r="M9" s="121" t="str">
        <f>IF($B9="no","",IF((OR(ISBLANK('A. Legal status'!M9),'A. Legal status'!M9="Select answer")),"",'A. Legal status'!M9))</f>
        <v/>
      </c>
      <c r="N9" s="121" t="str">
        <f>IF($B9="no","",IF((OR(ISBLANK('A. Legal status'!N9),'A. Legal status'!N9="Select answer")),"",'A. Legal status'!N9))</f>
        <v/>
      </c>
      <c r="O9" s="121" t="str">
        <f>IF($B9="no","",IF((OR(ISBLANK('A. Legal status'!O9),'A. Legal status'!O9="Select answer")),"",'A. Legal status'!O9))</f>
        <v/>
      </c>
      <c r="P9" s="121" t="str">
        <f>IF($B9="no","",IF((OR(ISBLANK('A. Legal status'!P9),'A. Legal status'!P9="Select answer")),"",'A. Legal status'!P9))</f>
        <v/>
      </c>
      <c r="Q9" s="121" t="str">
        <f>IF($B9="no","",IF((OR(ISBLANK('A. Legal status'!Q9),'A. Legal status'!Q9="Select answer")),"",'A. Legal status'!Q9))</f>
        <v/>
      </c>
      <c r="R9" s="121" t="str">
        <f>IF($B9="no","",IF((OR(ISBLANK('A. Legal status'!R9),'A. Legal status'!R9="Select answer")),"",'A. Legal status'!R9))</f>
        <v/>
      </c>
      <c r="S9" s="121" t="str">
        <f>IF($B9="no","",IF((OR(ISBLANK('A. Legal status'!S9),'A. Legal status'!S9="Select answer")),"",'A. Legal status'!S9))</f>
        <v/>
      </c>
      <c r="T9" s="121" t="str">
        <f>IF($B9="no","",IF((OR(ISBLANK('A. Legal status'!T9),'A. Legal status'!T9="Select answer")),"",'A. Legal status'!T9))</f>
        <v/>
      </c>
      <c r="U9" s="121" t="str">
        <f>IF($B9="no","",IF((OR(ISBLANK('A. Legal status'!U9),'A. Legal status'!U9="Select answer")),"",'A. Legal status'!U9))</f>
        <v/>
      </c>
      <c r="V9" s="121" t="str">
        <f>IF($B9="no","",IF((OR(ISBLANK('A. Legal status'!V9),'A. Legal status'!V9="Select answer")),"",'A. Legal status'!V9))</f>
        <v/>
      </c>
      <c r="W9" s="121" t="str">
        <f>IF($B9="no","",IF((OR(ISBLANK('A. Legal status'!W9),'A. Legal status'!W9="Select answer")),"",'A. Legal status'!W9))</f>
        <v/>
      </c>
      <c r="X9" s="121" t="str">
        <f>IF($B9="no","",IF((OR(ISBLANK('A. Legal status'!X9),'A. Legal status'!X9="Select answer")),"",'A. Legal status'!X9))</f>
        <v/>
      </c>
      <c r="Y9" s="121" t="str">
        <f>IF($B9="no","",IF((OR(ISBLANK('A. Legal status'!Y9),'A. Legal status'!Y9="Select answer")),"",'A. Legal status'!Y9))</f>
        <v/>
      </c>
      <c r="Z9" s="121" t="str">
        <f>IF($B9="no","",IF((OR(ISBLANK('A. Legal status'!Z9),'A. Legal status'!Z9="Select answer")),"",'A. Legal status'!Z9))</f>
        <v/>
      </c>
      <c r="AA9" s="121" t="str">
        <f>IF($B9="no","",IF((OR(ISBLANK('A. Legal status'!AA9),'A. Legal status'!AA9="Select answer")),"",'A. Legal status'!AA9))</f>
        <v/>
      </c>
    </row>
    <row r="10" spans="1:28" s="42" customFormat="1">
      <c r="A10" s="208" t="str">
        <f>'Adapted questions and answers'!$F10</f>
        <v>B1: Is the invention a unique technology?</v>
      </c>
      <c r="B10" s="209" t="str">
        <f>'Adapted questions and answers'!$R10</f>
        <v>yes</v>
      </c>
      <c r="C10" s="166" t="str">
        <f>IF($B10="no","",IF((OR(ISBLANK('B. Technology'!C2),'B. Technology'!C2="Select answer")),"",'B. Technology'!C2))</f>
        <v>5 - The invention can change the way in which the industry operates/ works</v>
      </c>
      <c r="D10" s="166" t="str">
        <f>IF($B10="no","",IF((OR(ISBLANK('B. Technology'!D2),'B. Technology'!D2="Select answer")),"",'B. Technology'!D2))</f>
        <v>1 - The invention has a marginal effect in relation to existing technology</v>
      </c>
      <c r="E10" s="166" t="str">
        <f>IF($B10="no","",IF((OR(ISBLANK('B. Technology'!E2),'B. Technology'!E2="Select answer")),"",'B. Technology'!E2))</f>
        <v/>
      </c>
      <c r="F10" s="166" t="str">
        <f>IF($B10="no","",IF((OR(ISBLANK('B. Technology'!F2),'B. Technology'!F2="Select answer")),"",'B. Technology'!F2))</f>
        <v/>
      </c>
      <c r="G10" s="166" t="str">
        <f>IF($B10="no","",IF((OR(ISBLANK('B. Technology'!G2),'B. Technology'!G2="Select answer")),"",'B. Technology'!G2))</f>
        <v/>
      </c>
      <c r="H10" s="166" t="str">
        <f>IF($B10="no","",IF((OR(ISBLANK('B. Technology'!H2),'B. Technology'!H2="Select answer")),"",'B. Technology'!H2))</f>
        <v/>
      </c>
      <c r="I10" s="166" t="str">
        <f>IF($B10="no","",IF((OR(ISBLANK('B. Technology'!I2),'B. Technology'!I2="Select answer")),"",'B. Technology'!I2))</f>
        <v/>
      </c>
      <c r="J10" s="166" t="str">
        <f>IF($B10="no","",IF((OR(ISBLANK('B. Technology'!J2),'B. Technology'!J2="Select answer")),"",'B. Technology'!J2))</f>
        <v/>
      </c>
      <c r="K10" s="166" t="str">
        <f>IF($B10="no","",IF((OR(ISBLANK('B. Technology'!K2),'B. Technology'!K2="Select answer")),"",'B. Technology'!K2))</f>
        <v/>
      </c>
      <c r="L10" s="166" t="str">
        <f>IF($B10="no","",IF((OR(ISBLANK('B. Technology'!L2),'B. Technology'!L2="Select answer")),"",'B. Technology'!L2))</f>
        <v/>
      </c>
      <c r="M10" s="166" t="str">
        <f>IF($B10="no","",IF((OR(ISBLANK('B. Technology'!M2),'B. Technology'!M2="Select answer")),"",'B. Technology'!M2))</f>
        <v/>
      </c>
      <c r="N10" s="121" t="str">
        <f>IF($B10="no","",IF((OR(ISBLANK('B. Technology'!N2),'B. Technology'!N2="Select answer")),"",'B. Technology'!N2))</f>
        <v/>
      </c>
      <c r="O10" s="121" t="str">
        <f>IF($B10="no","",IF((OR(ISBLANK('B. Technology'!O2),'B. Technology'!O2="Select answer")),"",'B. Technology'!O2))</f>
        <v/>
      </c>
      <c r="P10" s="121" t="str">
        <f>IF($B10="no","",IF((OR(ISBLANK('B. Technology'!P2),'B. Technology'!P2="Select answer")),"",'B. Technology'!P2))</f>
        <v/>
      </c>
      <c r="Q10" s="121" t="str">
        <f>IF($B10="no","",IF((OR(ISBLANK('B. Technology'!Q2),'B. Technology'!Q2="Select answer")),"",'B. Technology'!Q2))</f>
        <v/>
      </c>
      <c r="R10" s="121" t="str">
        <f>IF($B10="no","",IF((OR(ISBLANK('B. Technology'!R2),'B. Technology'!R2="Select answer")),"",'B. Technology'!R2))</f>
        <v/>
      </c>
      <c r="S10" s="121" t="str">
        <f>IF($B10="no","",IF((OR(ISBLANK('B. Technology'!S2),'B. Technology'!S2="Select answer")),"",'B. Technology'!S2))</f>
        <v/>
      </c>
      <c r="T10" s="121" t="str">
        <f>IF($B10="no","",IF((OR(ISBLANK('B. Technology'!T2),'B. Technology'!T2="Select answer")),"",'B. Technology'!T2))</f>
        <v/>
      </c>
      <c r="U10" s="121" t="str">
        <f>IF($B10="no","",IF((OR(ISBLANK('B. Technology'!U2),'B. Technology'!U2="Select answer")),"",'B. Technology'!U2))</f>
        <v/>
      </c>
      <c r="V10" s="121" t="str">
        <f>IF($B10="no","",IF((OR(ISBLANK('B. Technology'!V2),'B. Technology'!V2="Select answer")),"",'B. Technology'!V2))</f>
        <v/>
      </c>
      <c r="W10" s="121" t="str">
        <f>IF($B10="no","",IF((OR(ISBLANK('B. Technology'!W2),'B. Technology'!W2="Select answer")),"",'B. Technology'!W2))</f>
        <v/>
      </c>
      <c r="X10" s="121" t="str">
        <f>IF($B10="no","",IF((OR(ISBLANK('B. Technology'!X2),'B. Technology'!X2="Select answer")),"",'B. Technology'!X2))</f>
        <v/>
      </c>
      <c r="Y10" s="121" t="str">
        <f>IF($B10="no","",IF((OR(ISBLANK('B. Technology'!Y2),'B. Technology'!Y2="Select answer")),"",'B. Technology'!Y2))</f>
        <v/>
      </c>
      <c r="Z10" s="121" t="str">
        <f>IF($B10="no","",IF((OR(ISBLANK('B. Technology'!Z2),'B. Technology'!Z2="Select answer")),"",'B. Technology'!Z2))</f>
        <v/>
      </c>
      <c r="AA10" s="121" t="str">
        <f>IF($B10="no","",IF((OR(ISBLANK('B. Technology'!AA2),'B. Technology'!AA2="Select answer")),"",'B. Technology'!AA2))</f>
        <v/>
      </c>
      <c r="AB10" s="165"/>
    </row>
    <row r="11" spans="1:28" s="42" customFormat="1">
      <c r="A11" s="208" t="str">
        <f>'Adapted questions and answers'!$F11</f>
        <v>B2: Is the invention technically superior to substitute technology?</v>
      </c>
      <c r="B11" s="209" t="str">
        <f>'Adapted questions and answers'!$R11</f>
        <v>yes</v>
      </c>
      <c r="C11" s="166" t="str">
        <f>IF($B11="no","",IF((OR(ISBLANK('B. Technology'!C3),'B. Technology'!C3="Select answer")),"",'B. Technology'!C3))</f>
        <v>4 - There is substitute technology which is not yet competitive</v>
      </c>
      <c r="D11" s="166" t="str">
        <f>IF($B11="no","",IF((OR(ISBLANK('B. Technology'!D3),'B. Technology'!D3="Select answer")),"",'B. Technology'!D3))</f>
        <v>2 - There is a reasonably wide area of substitute technology</v>
      </c>
      <c r="E11" s="166" t="str">
        <f>IF($B11="no","",IF((OR(ISBLANK('B. Technology'!E3),'B. Technology'!E3="Select answer")),"",'B. Technology'!E3))</f>
        <v/>
      </c>
      <c r="F11" s="166" t="str">
        <f>IF($B11="no","",IF((OR(ISBLANK('B. Technology'!F3),'B. Technology'!F3="Select answer")),"",'B. Technology'!F3))</f>
        <v/>
      </c>
      <c r="G11" s="166" t="str">
        <f>IF($B11="no","",IF((OR(ISBLANK('B. Technology'!G3),'B. Technology'!G3="Select answer")),"",'B. Technology'!G3))</f>
        <v/>
      </c>
      <c r="H11" s="166" t="str">
        <f>IF($B11="no","",IF((OR(ISBLANK('B. Technology'!H3),'B. Technology'!H3="Select answer")),"",'B. Technology'!H3))</f>
        <v/>
      </c>
      <c r="I11" s="166" t="str">
        <f>IF($B11="no","",IF((OR(ISBLANK('B. Technology'!I3),'B. Technology'!I3="Select answer")),"",'B. Technology'!I3))</f>
        <v/>
      </c>
      <c r="J11" s="166" t="str">
        <f>IF($B11="no","",IF((OR(ISBLANK('B. Technology'!J3),'B. Technology'!J3="Select answer")),"",'B. Technology'!J3))</f>
        <v/>
      </c>
      <c r="K11" s="166" t="str">
        <f>IF($B11="no","",IF((OR(ISBLANK('B. Technology'!K3),'B. Technology'!K3="Select answer")),"",'B. Technology'!K3))</f>
        <v/>
      </c>
      <c r="L11" s="166" t="str">
        <f>IF($B11="no","",IF((OR(ISBLANK('B. Technology'!L3),'B. Technology'!L3="Select answer")),"",'B. Technology'!L3))</f>
        <v/>
      </c>
      <c r="M11" s="166" t="str">
        <f>IF($B11="no","",IF((OR(ISBLANK('B. Technology'!M3),'B. Technology'!M3="Select answer")),"",'B. Technology'!M3))</f>
        <v/>
      </c>
      <c r="N11" s="121" t="str">
        <f>IF($B11="no","",IF((OR(ISBLANK('B. Technology'!N3),'B. Technology'!N3="Select answer")),"",'B. Technology'!N3))</f>
        <v/>
      </c>
      <c r="O11" s="121" t="str">
        <f>IF($B11="no","",IF((OR(ISBLANK('B. Technology'!O3),'B. Technology'!O3="Select answer")),"",'B. Technology'!O3))</f>
        <v/>
      </c>
      <c r="P11" s="121" t="str">
        <f>IF($B11="no","",IF((OR(ISBLANK('B. Technology'!P3),'B. Technology'!P3="Select answer")),"",'B. Technology'!P3))</f>
        <v/>
      </c>
      <c r="Q11" s="121" t="str">
        <f>IF($B11="no","",IF((OR(ISBLANK('B. Technology'!Q3),'B. Technology'!Q3="Select answer")),"",'B. Technology'!Q3))</f>
        <v/>
      </c>
      <c r="R11" s="121" t="str">
        <f>IF($B11="no","",IF((OR(ISBLANK('B. Technology'!R3),'B. Technology'!R3="Select answer")),"",'B. Technology'!R3))</f>
        <v/>
      </c>
      <c r="S11" s="121" t="str">
        <f>IF($B11="no","",IF((OR(ISBLANK('B. Technology'!S3),'B. Technology'!S3="Select answer")),"",'B. Technology'!S3))</f>
        <v/>
      </c>
      <c r="T11" s="121" t="str">
        <f>IF($B11="no","",IF((OR(ISBLANK('B. Technology'!T3),'B. Technology'!T3="Select answer")),"",'B. Technology'!T3))</f>
        <v/>
      </c>
      <c r="U11" s="121" t="str">
        <f>IF($B11="no","",IF((OR(ISBLANK('B. Technology'!U3),'B. Technology'!U3="Select answer")),"",'B. Technology'!U3))</f>
        <v/>
      </c>
      <c r="V11" s="121" t="str">
        <f>IF($B11="no","",IF((OR(ISBLANK('B. Technology'!V3),'B. Technology'!V3="Select answer")),"",'B. Technology'!V3))</f>
        <v/>
      </c>
      <c r="W11" s="121" t="str">
        <f>IF($B11="no","",IF((OR(ISBLANK('B. Technology'!W3),'B. Technology'!W3="Select answer")),"",'B. Technology'!W3))</f>
        <v/>
      </c>
      <c r="X11" s="121" t="str">
        <f>IF($B11="no","",IF((OR(ISBLANK('B. Technology'!X3),'B. Technology'!X3="Select answer")),"",'B. Technology'!X3))</f>
        <v/>
      </c>
      <c r="Y11" s="121" t="str">
        <f>IF($B11="no","",IF((OR(ISBLANK('B. Technology'!Y3),'B. Technology'!Y3="Select answer")),"",'B. Technology'!Y3))</f>
        <v/>
      </c>
      <c r="Z11" s="121" t="str">
        <f>IF($B11="no","",IF((OR(ISBLANK('B. Technology'!Z3),'B. Technology'!Z3="Select answer")),"",'B. Technology'!Z3))</f>
        <v/>
      </c>
      <c r="AA11" s="121" t="str">
        <f>IF($B11="no","",IF((OR(ISBLANK('B. Technology'!AA3),'B. Technology'!AA3="Select answer")),"",'B. Technology'!AA3))</f>
        <v/>
      </c>
      <c r="AB11" s="165"/>
    </row>
    <row r="12" spans="1:28" hidden="1">
      <c r="A12" s="206" t="str">
        <f>'Adapted questions and answers'!$F12</f>
        <v>B3: To what extent has the invention been tested?</v>
      </c>
      <c r="B12" s="207" t="str">
        <f>'Adapted questions and answers'!$R12</f>
        <v>no</v>
      </c>
      <c r="C12" s="121" t="str">
        <f>IF($B12="no","",IF((OR(ISBLANK('B. Technology'!C4),'B. Technology'!C4="Select answer")),"",'B. Technology'!C4))</f>
        <v/>
      </c>
      <c r="D12" s="121" t="str">
        <f>IF($B12="no","",IF((OR(ISBLANK('B. Technology'!D4),'B. Technology'!D4="Select answer")),"",'B. Technology'!D4))</f>
        <v/>
      </c>
      <c r="E12" s="121" t="str">
        <f>IF($B12="no","",IF((OR(ISBLANK('B. Technology'!E4),'B. Technology'!E4="Select answer")),"",'B. Technology'!E4))</f>
        <v/>
      </c>
      <c r="F12" s="121" t="str">
        <f>IF($B12="no","",IF((OR(ISBLANK('B. Technology'!F4),'B. Technology'!F4="Select answer")),"",'B. Technology'!F4))</f>
        <v/>
      </c>
      <c r="G12" s="121" t="str">
        <f>IF($B12="no","",IF((OR(ISBLANK('B. Technology'!G4),'B. Technology'!G4="Select answer")),"",'B. Technology'!G4))</f>
        <v/>
      </c>
      <c r="H12" s="121" t="str">
        <f>IF($B12="no","",IF((OR(ISBLANK('B. Technology'!H4),'B. Technology'!H4="Select answer")),"",'B. Technology'!H4))</f>
        <v/>
      </c>
      <c r="I12" s="121" t="str">
        <f>IF($B12="no","",IF((OR(ISBLANK('B. Technology'!I4),'B. Technology'!I4="Select answer")),"",'B. Technology'!I4))</f>
        <v/>
      </c>
      <c r="J12" s="121" t="str">
        <f>IF($B12="no","",IF((OR(ISBLANK('B. Technology'!J4),'B. Technology'!J4="Select answer")),"",'B. Technology'!J4))</f>
        <v/>
      </c>
      <c r="K12" s="121" t="str">
        <f>IF($B12="no","",IF((OR(ISBLANK('B. Technology'!K4),'B. Technology'!K4="Select answer")),"",'B. Technology'!K4))</f>
        <v/>
      </c>
      <c r="L12" s="121" t="str">
        <f>IF($B12="no","",IF((OR(ISBLANK('B. Technology'!L4),'B. Technology'!L4="Select answer")),"",'B. Technology'!L4))</f>
        <v/>
      </c>
      <c r="M12" s="121" t="str">
        <f>IF($B12="no","",IF((OR(ISBLANK('B. Technology'!M4),'B. Technology'!M4="Select answer")),"",'B. Technology'!M4))</f>
        <v/>
      </c>
      <c r="N12" s="121" t="str">
        <f>IF($B12="no","",IF((OR(ISBLANK('B. Technology'!N4),'B. Technology'!N4="Select answer")),"",'B. Technology'!N4))</f>
        <v/>
      </c>
      <c r="O12" s="121" t="str">
        <f>IF($B12="no","",IF((OR(ISBLANK('B. Technology'!O4),'B. Technology'!O4="Select answer")),"",'B. Technology'!O4))</f>
        <v/>
      </c>
      <c r="P12" s="121" t="str">
        <f>IF($B12="no","",IF((OR(ISBLANK('B. Technology'!P4),'B. Technology'!P4="Select answer")),"",'B. Technology'!P4))</f>
        <v/>
      </c>
      <c r="Q12" s="121" t="str">
        <f>IF($B12="no","",IF((OR(ISBLANK('B. Technology'!Q4),'B. Technology'!Q4="Select answer")),"",'B. Technology'!Q4))</f>
        <v/>
      </c>
      <c r="R12" s="121" t="str">
        <f>IF($B12="no","",IF((OR(ISBLANK('B. Technology'!R4),'B. Technology'!R4="Select answer")),"",'B. Technology'!R4))</f>
        <v/>
      </c>
      <c r="S12" s="121" t="str">
        <f>IF($B12="no","",IF((OR(ISBLANK('B. Technology'!S4),'B. Technology'!S4="Select answer")),"",'B. Technology'!S4))</f>
        <v/>
      </c>
      <c r="T12" s="121" t="str">
        <f>IF($B12="no","",IF((OR(ISBLANK('B. Technology'!T4),'B. Technology'!T4="Select answer")),"",'B. Technology'!T4))</f>
        <v/>
      </c>
      <c r="U12" s="121" t="str">
        <f>IF($B12="no","",IF((OR(ISBLANK('B. Technology'!U4),'B. Technology'!U4="Select answer")),"",'B. Technology'!U4))</f>
        <v/>
      </c>
      <c r="V12" s="121" t="str">
        <f>IF($B12="no","",IF((OR(ISBLANK('B. Technology'!V4),'B. Technology'!V4="Select answer")),"",'B. Technology'!V4))</f>
        <v/>
      </c>
      <c r="W12" s="121" t="str">
        <f>IF($B12="no","",IF((OR(ISBLANK('B. Technology'!W4),'B. Technology'!W4="Select answer")),"",'B. Technology'!W4))</f>
        <v/>
      </c>
      <c r="X12" s="121" t="str">
        <f>IF($B12="no","",IF((OR(ISBLANK('B. Technology'!X4),'B. Technology'!X4="Select answer")),"",'B. Technology'!X4))</f>
        <v/>
      </c>
      <c r="Y12" s="121" t="str">
        <f>IF($B12="no","",IF((OR(ISBLANK('B. Technology'!Y4),'B. Technology'!Y4="Select answer")),"",'B. Technology'!Y4))</f>
        <v/>
      </c>
      <c r="Z12" s="121" t="str">
        <f>IF($B12="no","",IF((OR(ISBLANK('B. Technology'!Z4),'B. Technology'!Z4="Select answer")),"",'B. Technology'!Z4))</f>
        <v/>
      </c>
      <c r="AA12" s="121" t="str">
        <f>IF($B12="no","",IF((OR(ISBLANK('B. Technology'!AA4),'B. Technology'!AA4="Select answer")),"",'B. Technology'!AA4))</f>
        <v/>
      </c>
    </row>
    <row r="13" spans="1:28" hidden="1">
      <c r="A13" s="206" t="str">
        <f>'Adapted questions and answers'!$F13</f>
        <v>B4: Does the patented technology call for new skills, qualifications, or production equipment?</v>
      </c>
      <c r="B13" s="207" t="str">
        <f>'Adapted questions and answers'!$R13</f>
        <v>no</v>
      </c>
      <c r="C13" s="121" t="str">
        <f>IF($B13="no","",IF((OR(ISBLANK('B. Technology'!C5),'B. Technology'!C5="Select answer")),"",'B. Technology'!C5))</f>
        <v/>
      </c>
      <c r="D13" s="121" t="str">
        <f>IF($B13="no","",IF((OR(ISBLANK('B. Technology'!D5),'B. Technology'!D5="Select answer")),"",'B. Technology'!D5))</f>
        <v/>
      </c>
      <c r="E13" s="121" t="str">
        <f>IF($B13="no","",IF((OR(ISBLANK('B. Technology'!E5),'B. Technology'!E5="Select answer")),"",'B. Technology'!E5))</f>
        <v/>
      </c>
      <c r="F13" s="121" t="str">
        <f>IF($B13="no","",IF((OR(ISBLANK('B. Technology'!F5),'B. Technology'!F5="Select answer")),"",'B. Technology'!F5))</f>
        <v/>
      </c>
      <c r="G13" s="121" t="str">
        <f>IF($B13="no","",IF((OR(ISBLANK('B. Technology'!G5),'B. Technology'!G5="Select answer")),"",'B. Technology'!G5))</f>
        <v/>
      </c>
      <c r="H13" s="121" t="str">
        <f>IF($B13="no","",IF((OR(ISBLANK('B. Technology'!H5),'B. Technology'!H5="Select answer")),"",'B. Technology'!H5))</f>
        <v/>
      </c>
      <c r="I13" s="121" t="str">
        <f>IF($B13="no","",IF((OR(ISBLANK('B. Technology'!I5),'B. Technology'!I5="Select answer")),"",'B. Technology'!I5))</f>
        <v/>
      </c>
      <c r="J13" s="121" t="str">
        <f>IF($B13="no","",IF((OR(ISBLANK('B. Technology'!J5),'B. Technology'!J5="Select answer")),"",'B. Technology'!J5))</f>
        <v/>
      </c>
      <c r="K13" s="121" t="str">
        <f>IF($B13="no","",IF((OR(ISBLANK('B. Technology'!K5),'B. Technology'!K5="Select answer")),"",'B. Technology'!K5))</f>
        <v/>
      </c>
      <c r="L13" s="121" t="str">
        <f>IF($B13="no","",IF((OR(ISBLANK('B. Technology'!L5),'B. Technology'!L5="Select answer")),"",'B. Technology'!L5))</f>
        <v/>
      </c>
      <c r="M13" s="121" t="str">
        <f>IF($B13="no","",IF((OR(ISBLANK('B. Technology'!M5),'B. Technology'!M5="Select answer")),"",'B. Technology'!M5))</f>
        <v/>
      </c>
      <c r="N13" s="121" t="str">
        <f>IF($B13="no","",IF((OR(ISBLANK('B. Technology'!N5),'B. Technology'!N5="Select answer")),"",'B. Technology'!N5))</f>
        <v/>
      </c>
      <c r="O13" s="121" t="str">
        <f>IF($B13="no","",IF((OR(ISBLANK('B. Technology'!O5),'B. Technology'!O5="Select answer")),"",'B. Technology'!O5))</f>
        <v/>
      </c>
      <c r="P13" s="121" t="str">
        <f>IF($B13="no","",IF((OR(ISBLANK('B. Technology'!P5),'B. Technology'!P5="Select answer")),"",'B. Technology'!P5))</f>
        <v/>
      </c>
      <c r="Q13" s="121" t="str">
        <f>IF($B13="no","",IF((OR(ISBLANK('B. Technology'!Q5),'B. Technology'!Q5="Select answer")),"",'B. Technology'!Q5))</f>
        <v/>
      </c>
      <c r="R13" s="121" t="str">
        <f>IF($B13="no","",IF((OR(ISBLANK('B. Technology'!R5),'B. Technology'!R5="Select answer")),"",'B. Technology'!R5))</f>
        <v/>
      </c>
      <c r="S13" s="121" t="str">
        <f>IF($B13="no","",IF((OR(ISBLANK('B. Technology'!S5),'B. Technology'!S5="Select answer")),"",'B. Technology'!S5))</f>
        <v/>
      </c>
      <c r="T13" s="121" t="str">
        <f>IF($B13="no","",IF((OR(ISBLANK('B. Technology'!T5),'B. Technology'!T5="Select answer")),"",'B. Technology'!T5))</f>
        <v/>
      </c>
      <c r="U13" s="121" t="str">
        <f>IF($B13="no","",IF((OR(ISBLANK('B. Technology'!U5),'B. Technology'!U5="Select answer")),"",'B. Technology'!U5))</f>
        <v/>
      </c>
      <c r="V13" s="121" t="str">
        <f>IF($B13="no","",IF((OR(ISBLANK('B. Technology'!V5),'B. Technology'!V5="Select answer")),"",'B. Technology'!V5))</f>
        <v/>
      </c>
      <c r="W13" s="121" t="str">
        <f>IF($B13="no","",IF((OR(ISBLANK('B. Technology'!W5),'B. Technology'!W5="Select answer")),"",'B. Technology'!W5))</f>
        <v/>
      </c>
      <c r="X13" s="121" t="str">
        <f>IF($B13="no","",IF((OR(ISBLANK('B. Technology'!X5),'B. Technology'!X5="Select answer")),"",'B. Technology'!X5))</f>
        <v/>
      </c>
      <c r="Y13" s="121" t="str">
        <f>IF($B13="no","",IF((OR(ISBLANK('B. Technology'!Y5),'B. Technology'!Y5="Select answer")),"",'B. Technology'!Y5))</f>
        <v/>
      </c>
      <c r="Z13" s="121" t="str">
        <f>IF($B13="no","",IF((OR(ISBLANK('B. Technology'!Z5),'B. Technology'!Z5="Select answer")),"",'B. Technology'!Z5))</f>
        <v/>
      </c>
      <c r="AA13" s="121" t="str">
        <f>IF($B13="no","",IF((OR(ISBLANK('B. Technology'!AA5),'B. Technology'!AA5="Select answer")),"",'B. Technology'!AA5))</f>
        <v/>
      </c>
    </row>
    <row r="14" spans="1:28" hidden="1">
      <c r="A14" s="206" t="str">
        <f>'Adapted questions and answers'!$F14</f>
        <v>B5: How  much  time is required before the patented technology can be commercially worked?</v>
      </c>
      <c r="B14" s="207" t="str">
        <f>'Adapted questions and answers'!$R14</f>
        <v>no</v>
      </c>
      <c r="C14" s="128" t="str">
        <f>IF($B14="no","",IF((OR(ISBLANK('B. Technology'!C6),'B. Technology'!C6="Select answer")),"",'B. Technology'!C6))</f>
        <v/>
      </c>
      <c r="D14" s="123" t="str">
        <f>IF($B14="no","",IF((OR(ISBLANK('B. Technology'!D6),'B. Technology'!D6="Select answer")),"",'B. Technology'!D6))</f>
        <v/>
      </c>
      <c r="E14" s="123" t="str">
        <f>IF($B14="no","",IF((OR(ISBLANK('B. Technology'!E6),'B. Technology'!E6="Select answer")),"",'B. Technology'!E6))</f>
        <v/>
      </c>
      <c r="F14" s="123" t="str">
        <f>IF($B14="no","",IF((OR(ISBLANK('B. Technology'!F6),'B. Technology'!F6="Select answer")),"",'B. Technology'!F6))</f>
        <v/>
      </c>
      <c r="G14" s="123" t="str">
        <f>IF($B14="no","",IF((OR(ISBLANK('B. Technology'!G6),'B. Technology'!G6="Select answer")),"",'B. Technology'!G6))</f>
        <v/>
      </c>
      <c r="H14" s="123" t="str">
        <f>IF($B14="no","",IF((OR(ISBLANK('B. Technology'!H6),'B. Technology'!H6="Select answer")),"",'B. Technology'!H6))</f>
        <v/>
      </c>
      <c r="I14" s="123" t="str">
        <f>IF($B14="no","",IF((OR(ISBLANK('B. Technology'!I6),'B. Technology'!I6="Select answer")),"",'B. Technology'!I6))</f>
        <v/>
      </c>
      <c r="J14" s="123" t="str">
        <f>IF($B14="no","",IF((OR(ISBLANK('B. Technology'!J6),'B. Technology'!J6="Select answer")),"",'B. Technology'!J6))</f>
        <v/>
      </c>
      <c r="K14" s="123" t="str">
        <f>IF($B14="no","",IF((OR(ISBLANK('B. Technology'!K6),'B. Technology'!K6="Select answer")),"",'B. Technology'!K6))</f>
        <v/>
      </c>
      <c r="L14" s="123" t="str">
        <f>IF($B14="no","",IF((OR(ISBLANK('B. Technology'!L6),'B. Technology'!L6="Select answer")),"",'B. Technology'!L6))</f>
        <v/>
      </c>
      <c r="M14" s="123" t="str">
        <f>IF($B14="no","",IF((OR(ISBLANK('B. Technology'!M6),'B. Technology'!M6="Select answer")),"",'B. Technology'!M6))</f>
        <v/>
      </c>
      <c r="N14" s="123" t="str">
        <f>IF($B14="no","",IF((OR(ISBLANK('B. Technology'!N6),'B. Technology'!N6="Select answer")),"",'B. Technology'!N6))</f>
        <v/>
      </c>
      <c r="O14" s="123" t="str">
        <f>IF($B14="no","",IF((OR(ISBLANK('B. Technology'!O6),'B. Technology'!O6="Select answer")),"",'B. Technology'!O6))</f>
        <v/>
      </c>
      <c r="P14" s="123" t="str">
        <f>IF($B14="no","",IF((OR(ISBLANK('B. Technology'!P6),'B. Technology'!P6="Select answer")),"",'B. Technology'!P6))</f>
        <v/>
      </c>
      <c r="Q14" s="123" t="str">
        <f>IF($B14="no","",IF((OR(ISBLANK('B. Technology'!Q6),'B. Technology'!Q6="Select answer")),"",'B. Technology'!Q6))</f>
        <v/>
      </c>
      <c r="R14" s="123" t="str">
        <f>IF($B14="no","",IF((OR(ISBLANK('B. Technology'!R6),'B. Technology'!R6="Select answer")),"",'B. Technology'!R6))</f>
        <v/>
      </c>
      <c r="S14" s="123" t="str">
        <f>IF($B14="no","",IF((OR(ISBLANK('B. Technology'!S6),'B. Technology'!S6="Select answer")),"",'B. Technology'!S6))</f>
        <v/>
      </c>
      <c r="T14" s="123" t="str">
        <f>IF($B14="no","",IF((OR(ISBLANK('B. Technology'!T6),'B. Technology'!T6="Select answer")),"",'B. Technology'!T6))</f>
        <v/>
      </c>
      <c r="U14" s="123" t="str">
        <f>IF($B14="no","",IF((OR(ISBLANK('B. Technology'!U6),'B. Technology'!U6="Select answer")),"",'B. Technology'!U6))</f>
        <v/>
      </c>
      <c r="V14" s="123" t="str">
        <f>IF($B14="no","",IF((OR(ISBLANK('B. Technology'!V6),'B. Technology'!V6="Select answer")),"",'B. Technology'!V6))</f>
        <v/>
      </c>
      <c r="W14" s="123" t="str">
        <f>IF($B14="no","",IF((OR(ISBLANK('B. Technology'!W6),'B. Technology'!W6="Select answer")),"",'B. Technology'!W6))</f>
        <v/>
      </c>
      <c r="X14" s="123" t="str">
        <f>IF($B14="no","",IF((OR(ISBLANK('B. Technology'!X6),'B. Technology'!X6="Select answer")),"",'B. Technology'!X6))</f>
        <v/>
      </c>
      <c r="Y14" s="123" t="str">
        <f>IF($B14="no","",IF((OR(ISBLANK('B. Technology'!Y6),'B. Technology'!Y6="Select answer")),"",'B. Technology'!Y6))</f>
        <v/>
      </c>
      <c r="Z14" s="123" t="str">
        <f>IF($B14="no","",IF((OR(ISBLANK('B. Technology'!Z6),'B. Technology'!Z6="Select answer")),"",'B. Technology'!Z6))</f>
        <v/>
      </c>
      <c r="AA14" s="123" t="str">
        <f>IF($B14="no","",IF((OR(ISBLANK('B. Technology'!AA6),'B. Technology'!AA6="Select answer")),"",'B. Technology'!AA6))</f>
        <v/>
      </c>
    </row>
    <row r="15" spans="1:28" hidden="1">
      <c r="A15" s="206" t="str">
        <f>'Adapted questions and answers'!$F15</f>
        <v>B6: Are infringing copycat products easy to produce?</v>
      </c>
      <c r="B15" s="207" t="str">
        <f>'Adapted questions and answers'!$R15</f>
        <v>no</v>
      </c>
      <c r="C15" s="121" t="str">
        <f>IF($B15="no","",IF((OR(ISBLANK('B. Technology'!C7),'B. Technology'!C7="Select answer")),"",'B. Technology'!C7))</f>
        <v/>
      </c>
      <c r="D15" s="121" t="str">
        <f>IF($B15="no","",IF((OR(ISBLANK('B. Technology'!D7),'B. Technology'!D7="Select answer")),"",'B. Technology'!D7))</f>
        <v/>
      </c>
      <c r="E15" s="121" t="str">
        <f>IF($B15="no","",IF((OR(ISBLANK('B. Technology'!E7),'B. Technology'!E7="Select answer")),"",'B. Technology'!E7))</f>
        <v/>
      </c>
      <c r="F15" s="121" t="str">
        <f>IF($B15="no","",IF((OR(ISBLANK('B. Technology'!F7),'B. Technology'!F7="Select answer")),"",'B. Technology'!F7))</f>
        <v/>
      </c>
      <c r="G15" s="121" t="str">
        <f>IF($B15="no","",IF((OR(ISBLANK('B. Technology'!G7),'B. Technology'!G7="Select answer")),"",'B. Technology'!G7))</f>
        <v/>
      </c>
      <c r="H15" s="121" t="str">
        <f>IF($B15="no","",IF((OR(ISBLANK('B. Technology'!H7),'B. Technology'!H7="Select answer")),"",'B. Technology'!H7))</f>
        <v/>
      </c>
      <c r="I15" s="121" t="str">
        <f>IF($B15="no","",IF((OR(ISBLANK('B. Technology'!I7),'B. Technology'!I7="Select answer")),"",'B. Technology'!I7))</f>
        <v/>
      </c>
      <c r="J15" s="121" t="str">
        <f>IF($B15="no","",IF((OR(ISBLANK('B. Technology'!J7),'B. Technology'!J7="Select answer")),"",'B. Technology'!J7))</f>
        <v/>
      </c>
      <c r="K15" s="121" t="str">
        <f>IF($B15="no","",IF((OR(ISBLANK('B. Technology'!K7),'B. Technology'!K7="Select answer")),"",'B. Technology'!K7))</f>
        <v/>
      </c>
      <c r="L15" s="121" t="str">
        <f>IF($B15="no","",IF((OR(ISBLANK('B. Technology'!L7),'B. Technology'!L7="Select answer")),"",'B. Technology'!L7))</f>
        <v/>
      </c>
      <c r="M15" s="121" t="str">
        <f>IF($B15="no","",IF((OR(ISBLANK('B. Technology'!M7),'B. Technology'!M7="Select answer")),"",'B. Technology'!M7))</f>
        <v/>
      </c>
      <c r="N15" s="121" t="str">
        <f>IF($B15="no","",IF((OR(ISBLANK('B. Technology'!N7),'B. Technology'!N7="Select answer")),"",'B. Technology'!N7))</f>
        <v/>
      </c>
      <c r="O15" s="121" t="str">
        <f>IF($B15="no","",IF((OR(ISBLANK('B. Technology'!O7),'B. Technology'!O7="Select answer")),"",'B. Technology'!O7))</f>
        <v/>
      </c>
      <c r="P15" s="121" t="str">
        <f>IF($B15="no","",IF((OR(ISBLANK('B. Technology'!P7),'B. Technology'!P7="Select answer")),"",'B. Technology'!P7))</f>
        <v/>
      </c>
      <c r="Q15" s="121" t="str">
        <f>IF($B15="no","",IF((OR(ISBLANK('B. Technology'!Q7),'B. Technology'!Q7="Select answer")),"",'B. Technology'!Q7))</f>
        <v/>
      </c>
      <c r="R15" s="121" t="str">
        <f>IF($B15="no","",IF((OR(ISBLANK('B. Technology'!R7),'B. Technology'!R7="Select answer")),"",'B. Technology'!R7))</f>
        <v/>
      </c>
      <c r="S15" s="121" t="str">
        <f>IF($B15="no","",IF((OR(ISBLANK('B. Technology'!S7),'B. Technology'!S7="Select answer")),"",'B. Technology'!S7))</f>
        <v/>
      </c>
      <c r="T15" s="121" t="str">
        <f>IF($B15="no","",IF((OR(ISBLANK('B. Technology'!T7),'B. Technology'!T7="Select answer")),"",'B. Technology'!T7))</f>
        <v/>
      </c>
      <c r="U15" s="121" t="str">
        <f>IF($B15="no","",IF((OR(ISBLANK('B. Technology'!U7),'B. Technology'!U7="Select answer")),"",'B. Technology'!U7))</f>
        <v/>
      </c>
      <c r="V15" s="121" t="str">
        <f>IF($B15="no","",IF((OR(ISBLANK('B. Technology'!V7),'B. Technology'!V7="Select answer")),"",'B. Technology'!V7))</f>
        <v/>
      </c>
      <c r="W15" s="121" t="str">
        <f>IF($B15="no","",IF((OR(ISBLANK('B. Technology'!W7),'B. Technology'!W7="Select answer")),"",'B. Technology'!W7))</f>
        <v/>
      </c>
      <c r="X15" s="121" t="str">
        <f>IF($B15="no","",IF((OR(ISBLANK('B. Technology'!X7),'B. Technology'!X7="Select answer")),"",'B. Technology'!X7))</f>
        <v/>
      </c>
      <c r="Y15" s="121" t="str">
        <f>IF($B15="no","",IF((OR(ISBLANK('B. Technology'!Y7),'B. Technology'!Y7="Select answer")),"",'B. Technology'!Y7))</f>
        <v/>
      </c>
      <c r="Z15" s="121" t="str">
        <f>IF($B15="no","",IF((OR(ISBLANK('B. Technology'!Z7),'B. Technology'!Z7="Select answer")),"",'B. Technology'!Z7))</f>
        <v/>
      </c>
      <c r="AA15" s="121" t="str">
        <f>IF($B15="no","",IF((OR(ISBLANK('B. Technology'!AA7),'B. Technology'!AA7="Select answer")),"",'B. Technology'!AA7))</f>
        <v/>
      </c>
    </row>
    <row r="16" spans="1:28" hidden="1">
      <c r="A16" s="206" t="str">
        <f>'Adapted questions and answers'!$F16</f>
        <v>B7: Are products of infringing nature easy to identify?</v>
      </c>
      <c r="B16" s="207" t="str">
        <f>'Adapted questions and answers'!$R16</f>
        <v>no</v>
      </c>
      <c r="C16" s="121" t="str">
        <f>IF($B16="no","",IF((OR(ISBLANK('B. Technology'!C8),'B. Technology'!C8="Select answer")),"",'B. Technology'!C8))</f>
        <v/>
      </c>
      <c r="D16" s="121" t="str">
        <f>IF($B16="no","",IF((OR(ISBLANK('B. Technology'!D8),'B. Technology'!D8="Select answer")),"",'B. Technology'!D8))</f>
        <v/>
      </c>
      <c r="E16" s="121" t="str">
        <f>IF($B16="no","",IF((OR(ISBLANK('B. Technology'!E8),'B. Technology'!E8="Select answer")),"",'B. Technology'!E8))</f>
        <v/>
      </c>
      <c r="F16" s="121" t="str">
        <f>IF($B16="no","",IF((OR(ISBLANK('B. Technology'!F8),'B. Technology'!F8="Select answer")),"",'B. Technology'!F8))</f>
        <v/>
      </c>
      <c r="G16" s="121" t="str">
        <f>IF($B16="no","",IF((OR(ISBLANK('B. Technology'!G8),'B. Technology'!G8="Select answer")),"",'B. Technology'!G8))</f>
        <v/>
      </c>
      <c r="H16" s="121" t="str">
        <f>IF($B16="no","",IF((OR(ISBLANK('B. Technology'!H8),'B. Technology'!H8="Select answer")),"",'B. Technology'!H8))</f>
        <v/>
      </c>
      <c r="I16" s="121" t="str">
        <f>IF($B16="no","",IF((OR(ISBLANK('B. Technology'!I8),'B. Technology'!I8="Select answer")),"",'B. Technology'!I8))</f>
        <v/>
      </c>
      <c r="J16" s="121" t="str">
        <f>IF($B16="no","",IF((OR(ISBLANK('B. Technology'!J8),'B. Technology'!J8="Select answer")),"",'B. Technology'!J8))</f>
        <v/>
      </c>
      <c r="K16" s="121" t="str">
        <f>IF($B16="no","",IF((OR(ISBLANK('B. Technology'!K8),'B. Technology'!K8="Select answer")),"",'B. Technology'!K8))</f>
        <v/>
      </c>
      <c r="L16" s="121" t="str">
        <f>IF($B16="no","",IF((OR(ISBLANK('B. Technology'!L8),'B. Technology'!L8="Select answer")),"",'B. Technology'!L8))</f>
        <v/>
      </c>
      <c r="M16" s="121" t="str">
        <f>IF($B16="no","",IF((OR(ISBLANK('B. Technology'!M8),'B. Technology'!M8="Select answer")),"",'B. Technology'!M8))</f>
        <v/>
      </c>
      <c r="N16" s="121" t="str">
        <f>IF($B16="no","",IF((OR(ISBLANK('B. Technology'!N8),'B. Technology'!N8="Select answer")),"",'B. Technology'!N8))</f>
        <v/>
      </c>
      <c r="O16" s="121" t="str">
        <f>IF($B16="no","",IF((OR(ISBLANK('B. Technology'!O8),'B. Technology'!O8="Select answer")),"",'B. Technology'!O8))</f>
        <v/>
      </c>
      <c r="P16" s="121" t="str">
        <f>IF($B16="no","",IF((OR(ISBLANK('B. Technology'!P8),'B. Technology'!P8="Select answer")),"",'B. Technology'!P8))</f>
        <v/>
      </c>
      <c r="Q16" s="121" t="str">
        <f>IF($B16="no","",IF((OR(ISBLANK('B. Technology'!Q8),'B. Technology'!Q8="Select answer")),"",'B. Technology'!Q8))</f>
        <v/>
      </c>
      <c r="R16" s="121" t="str">
        <f>IF($B16="no","",IF((OR(ISBLANK('B. Technology'!R8),'B. Technology'!R8="Select answer")),"",'B. Technology'!R8))</f>
        <v/>
      </c>
      <c r="S16" s="121" t="str">
        <f>IF($B16="no","",IF((OR(ISBLANK('B. Technology'!S8),'B. Technology'!S8="Select answer")),"",'B. Technology'!S8))</f>
        <v/>
      </c>
      <c r="T16" s="121" t="str">
        <f>IF($B16="no","",IF((OR(ISBLANK('B. Technology'!T8),'B. Technology'!T8="Select answer")),"",'B. Technology'!T8))</f>
        <v/>
      </c>
      <c r="U16" s="121" t="str">
        <f>IF($B16="no","",IF((OR(ISBLANK('B. Technology'!U8),'B. Technology'!U8="Select answer")),"",'B. Technology'!U8))</f>
        <v/>
      </c>
      <c r="V16" s="121" t="str">
        <f>IF($B16="no","",IF((OR(ISBLANK('B. Technology'!V8),'B. Technology'!V8="Select answer")),"",'B. Technology'!V8))</f>
        <v/>
      </c>
      <c r="W16" s="121" t="str">
        <f>IF($B16="no","",IF((OR(ISBLANK('B. Technology'!W8),'B. Technology'!W8="Select answer")),"",'B. Technology'!W8))</f>
        <v/>
      </c>
      <c r="X16" s="121" t="str">
        <f>IF($B16="no","",IF((OR(ISBLANK('B. Technology'!X8),'B. Technology'!X8="Select answer")),"",'B. Technology'!X8))</f>
        <v/>
      </c>
      <c r="Y16" s="121" t="str">
        <f>IF($B16="no","",IF((OR(ISBLANK('B. Technology'!Y8),'B. Technology'!Y8="Select answer")),"",'B. Technology'!Y8))</f>
        <v/>
      </c>
      <c r="Z16" s="121" t="str">
        <f>IF($B16="no","",IF((OR(ISBLANK('B. Technology'!Z8),'B. Technology'!Z8="Select answer")),"",'B. Technology'!Z8))</f>
        <v/>
      </c>
      <c r="AA16" s="121" t="str">
        <f>IF($B16="no","",IF((OR(ISBLANK('B. Technology'!AA8),'B. Technology'!AA8="Select answer")),"",'B. Technology'!AA8))</f>
        <v/>
      </c>
    </row>
    <row r="17" spans="1:28" hidden="1">
      <c r="A17" s="206" t="str">
        <f>'Adapted questions and answers'!$F17</f>
        <v>B8: Does deployment of the technology depend on licence agreements  with others?</v>
      </c>
      <c r="B17" s="207" t="str">
        <f>'Adapted questions and answers'!$R17</f>
        <v>no</v>
      </c>
      <c r="C17" s="121" t="str">
        <f>IF($B17="no","",IF((OR(ISBLANK('B. Technology'!C9),'B. Technology'!C9="Select answer")),"",'B. Technology'!C9))</f>
        <v/>
      </c>
      <c r="D17" s="121" t="str">
        <f>IF($B17="no","",IF((OR(ISBLANK('B. Technology'!D9),'B. Technology'!D9="Select answer")),"",'B. Technology'!D9))</f>
        <v/>
      </c>
      <c r="E17" s="121" t="str">
        <f>IF($B17="no","",IF((OR(ISBLANK('B. Technology'!E9),'B. Technology'!E9="Select answer")),"",'B. Technology'!E9))</f>
        <v/>
      </c>
      <c r="F17" s="121" t="str">
        <f>IF($B17="no","",IF((OR(ISBLANK('B. Technology'!F9),'B. Technology'!F9="Select answer")),"",'B. Technology'!F9))</f>
        <v/>
      </c>
      <c r="G17" s="121" t="str">
        <f>IF($B17="no","",IF((OR(ISBLANK('B. Technology'!G9),'B. Technology'!G9="Select answer")),"",'B. Technology'!G9))</f>
        <v/>
      </c>
      <c r="H17" s="121" t="str">
        <f>IF($B17="no","",IF((OR(ISBLANK('B. Technology'!H9),'B. Technology'!H9="Select answer")),"",'B. Technology'!H9))</f>
        <v/>
      </c>
      <c r="I17" s="121" t="str">
        <f>IF($B17="no","",IF((OR(ISBLANK('B. Technology'!I9),'B. Technology'!I9="Select answer")),"",'B. Technology'!I9))</f>
        <v/>
      </c>
      <c r="J17" s="121" t="str">
        <f>IF($B17="no","",IF((OR(ISBLANK('B. Technology'!J9),'B. Technology'!J9="Select answer")),"",'B. Technology'!J9))</f>
        <v/>
      </c>
      <c r="K17" s="121" t="str">
        <f>IF($B17="no","",IF((OR(ISBLANK('B. Technology'!K9),'B. Technology'!K9="Select answer")),"",'B. Technology'!K9))</f>
        <v/>
      </c>
      <c r="L17" s="121" t="str">
        <f>IF($B17="no","",IF((OR(ISBLANK('B. Technology'!L9),'B. Technology'!L9="Select answer")),"",'B. Technology'!L9))</f>
        <v/>
      </c>
      <c r="M17" s="121" t="str">
        <f>IF($B17="no","",IF((OR(ISBLANK('B. Technology'!M9),'B. Technology'!M9="Select answer")),"",'B. Technology'!M9))</f>
        <v/>
      </c>
      <c r="N17" s="121" t="str">
        <f>IF($B17="no","",IF((OR(ISBLANK('B. Technology'!N9),'B. Technology'!N9="Select answer")),"",'B. Technology'!N9))</f>
        <v/>
      </c>
      <c r="O17" s="121" t="str">
        <f>IF($B17="no","",IF((OR(ISBLANK('B. Technology'!O9),'B. Technology'!O9="Select answer")),"",'B. Technology'!O9))</f>
        <v/>
      </c>
      <c r="P17" s="121" t="str">
        <f>IF($B17="no","",IF((OR(ISBLANK('B. Technology'!P9),'B. Technology'!P9="Select answer")),"",'B. Technology'!P9))</f>
        <v/>
      </c>
      <c r="Q17" s="121" t="str">
        <f>IF($B17="no","",IF((OR(ISBLANK('B. Technology'!Q9),'B. Technology'!Q9="Select answer")),"",'B. Technology'!Q9))</f>
        <v/>
      </c>
      <c r="R17" s="121" t="str">
        <f>IF($B17="no","",IF((OR(ISBLANK('B. Technology'!R9),'B. Technology'!R9="Select answer")),"",'B. Technology'!R9))</f>
        <v/>
      </c>
      <c r="S17" s="121" t="str">
        <f>IF($B17="no","",IF((OR(ISBLANK('B. Technology'!S9),'B. Technology'!S9="Select answer")),"",'B. Technology'!S9))</f>
        <v/>
      </c>
      <c r="T17" s="121" t="str">
        <f>IF($B17="no","",IF((OR(ISBLANK('B. Technology'!T9),'B. Technology'!T9="Select answer")),"",'B. Technology'!T9))</f>
        <v/>
      </c>
      <c r="U17" s="121" t="str">
        <f>IF($B17="no","",IF((OR(ISBLANK('B. Technology'!U9),'B. Technology'!U9="Select answer")),"",'B. Technology'!U9))</f>
        <v/>
      </c>
      <c r="V17" s="121" t="str">
        <f>IF($B17="no","",IF((OR(ISBLANK('B. Technology'!V9),'B. Technology'!V9="Select answer")),"",'B. Technology'!V9))</f>
        <v/>
      </c>
      <c r="W17" s="121" t="str">
        <f>IF($B17="no","",IF((OR(ISBLANK('B. Technology'!W9),'B. Technology'!W9="Select answer")),"",'B. Technology'!W9))</f>
        <v/>
      </c>
      <c r="X17" s="121" t="str">
        <f>IF($B17="no","",IF((OR(ISBLANK('B. Technology'!X9),'B. Technology'!X9="Select answer")),"",'B. Technology'!X9))</f>
        <v/>
      </c>
      <c r="Y17" s="121" t="str">
        <f>IF($B17="no","",IF((OR(ISBLANK('B. Technology'!Y9),'B. Technology'!Y9="Select answer")),"",'B. Technology'!Y9))</f>
        <v/>
      </c>
      <c r="Z17" s="121" t="str">
        <f>IF($B17="no","",IF((OR(ISBLANK('B. Technology'!Z9),'B. Technology'!Z9="Select answer")),"",'B. Technology'!Z9))</f>
        <v/>
      </c>
      <c r="AA17" s="121" t="str">
        <f>IF($B17="no","",IF((OR(ISBLANK('B. Technology'!AA9),'B. Technology'!AA9="Select answer")),"",'B. Technology'!AA9))</f>
        <v/>
      </c>
    </row>
    <row r="18" spans="1:28" s="42" customFormat="1">
      <c r="A18" s="208" t="str">
        <f>'Adapted questions and answers'!$F18</f>
        <v>B9: Does the technology have marketing value (customer value)?</v>
      </c>
      <c r="B18" s="209" t="str">
        <f>'Adapted questions and answers'!$R18</f>
        <v>yes</v>
      </c>
      <c r="C18" s="166" t="str">
        <f>IF($B18="no","",IF((OR(ISBLANK('B. Technology'!C10),'B. Technology'!C10="Select answer")),"",'B. Technology'!C10))</f>
        <v>5 - The patent provides distinctive features which can be used for marketing the product</v>
      </c>
      <c r="D18" s="166" t="str">
        <f>IF($B18="no","",IF((OR(ISBLANK('B. Technology'!D10),'B. Technology'!D10="Select answer")),"",'B. Technology'!D10))</f>
        <v>1 - The patent provides an improvement of product utility value which is very difficult to communicate</v>
      </c>
      <c r="E18" s="166" t="str">
        <f>IF($B18="no","",IF((OR(ISBLANK('B. Technology'!E10),'B. Technology'!E10="Select answer")),"",'B. Technology'!E10))</f>
        <v/>
      </c>
      <c r="F18" s="166" t="str">
        <f>IF($B18="no","",IF((OR(ISBLANK('B. Technology'!F10),'B. Technology'!F10="Select answer")),"",'B. Technology'!F10))</f>
        <v/>
      </c>
      <c r="G18" s="166" t="str">
        <f>IF($B18="no","",IF((OR(ISBLANK('B. Technology'!G10),'B. Technology'!G10="Select answer")),"",'B. Technology'!G10))</f>
        <v/>
      </c>
      <c r="H18" s="166" t="str">
        <f>IF($B18="no","",IF((OR(ISBLANK('B. Technology'!H10),'B. Technology'!H10="Select answer")),"",'B. Technology'!H10))</f>
        <v/>
      </c>
      <c r="I18" s="166" t="str">
        <f>IF($B18="no","",IF((OR(ISBLANK('B. Technology'!I10),'B. Technology'!I10="Select answer")),"",'B. Technology'!I10))</f>
        <v/>
      </c>
      <c r="J18" s="166" t="str">
        <f>IF($B18="no","",IF((OR(ISBLANK('B. Technology'!J10),'B. Technology'!J10="Select answer")),"",'B. Technology'!J10))</f>
        <v/>
      </c>
      <c r="K18" s="166" t="str">
        <f>IF($B18="no","",IF((OR(ISBLANK('B. Technology'!K10),'B. Technology'!K10="Select answer")),"",'B. Technology'!K10))</f>
        <v/>
      </c>
      <c r="L18" s="166" t="str">
        <f>IF($B18="no","",IF((OR(ISBLANK('B. Technology'!L10),'B. Technology'!L10="Select answer")),"",'B. Technology'!L10))</f>
        <v/>
      </c>
      <c r="M18" s="166" t="str">
        <f>IF($B18="no","",IF((OR(ISBLANK('B. Technology'!M10),'B. Technology'!M10="Select answer")),"",'B. Technology'!M10))</f>
        <v/>
      </c>
      <c r="N18" s="121" t="str">
        <f>IF($B18="no","",IF((OR(ISBLANK('B. Technology'!N10),'B. Technology'!N10="Select answer")),"",'B. Technology'!N10))</f>
        <v/>
      </c>
      <c r="O18" s="121" t="str">
        <f>IF($B18="no","",IF((OR(ISBLANK('B. Technology'!O10),'B. Technology'!O10="Select answer")),"",'B. Technology'!O10))</f>
        <v/>
      </c>
      <c r="P18" s="121" t="str">
        <f>IF($B18="no","",IF((OR(ISBLANK('B. Technology'!P10),'B. Technology'!P10="Select answer")),"",'B. Technology'!P10))</f>
        <v/>
      </c>
      <c r="Q18" s="121" t="str">
        <f>IF($B18="no","",IF((OR(ISBLANK('B. Technology'!Q10),'B. Technology'!Q10="Select answer")),"",'B. Technology'!Q10))</f>
        <v/>
      </c>
      <c r="R18" s="121" t="str">
        <f>IF($B18="no","",IF((OR(ISBLANK('B. Technology'!R10),'B. Technology'!R10="Select answer")),"",'B. Technology'!R10))</f>
        <v/>
      </c>
      <c r="S18" s="121" t="str">
        <f>IF($B18="no","",IF((OR(ISBLANK('B. Technology'!S10),'B. Technology'!S10="Select answer")),"",'B. Technology'!S10))</f>
        <v/>
      </c>
      <c r="T18" s="121" t="str">
        <f>IF($B18="no","",IF((OR(ISBLANK('B. Technology'!T10),'B. Technology'!T10="Select answer")),"",'B. Technology'!T10))</f>
        <v/>
      </c>
      <c r="U18" s="121" t="str">
        <f>IF($B18="no","",IF((OR(ISBLANK('B. Technology'!U10),'B. Technology'!U10="Select answer")),"",'B. Technology'!U10))</f>
        <v/>
      </c>
      <c r="V18" s="121" t="str">
        <f>IF($B18="no","",IF((OR(ISBLANK('B. Technology'!V10),'B. Technology'!V10="Select answer")),"",'B. Technology'!V10))</f>
        <v/>
      </c>
      <c r="W18" s="121" t="str">
        <f>IF($B18="no","",IF((OR(ISBLANK('B. Technology'!W10),'B. Technology'!W10="Select answer")),"",'B. Technology'!W10))</f>
        <v/>
      </c>
      <c r="X18" s="121" t="str">
        <f>IF($B18="no","",IF((OR(ISBLANK('B. Technology'!X10),'B. Technology'!X10="Select answer")),"",'B. Technology'!X10))</f>
        <v/>
      </c>
      <c r="Y18" s="121" t="str">
        <f>IF($B18="no","",IF((OR(ISBLANK('B. Technology'!Y10),'B. Technology'!Y10="Select answer")),"",'B. Technology'!Y10))</f>
        <v/>
      </c>
      <c r="Z18" s="121" t="str">
        <f>IF($B18="no","",IF((OR(ISBLANK('B. Technology'!Z10),'B. Technology'!Z10="Select answer")),"",'B. Technology'!Z10))</f>
        <v/>
      </c>
      <c r="AA18" s="121" t="str">
        <f>IF($B18="no","",IF((OR(ISBLANK('B. Technology'!AA10),'B. Technology'!AA10="Select answer")),"",'B. Technology'!AA10))</f>
        <v/>
      </c>
      <c r="AB18" s="165"/>
    </row>
    <row r="19" spans="1:28" s="42" customFormat="1">
      <c r="A19" s="208" t="str">
        <f>'Adapted questions and answers'!$F19</f>
        <v>C1: What are the marketing options?</v>
      </c>
      <c r="B19" s="209" t="str">
        <f>'Adapted questions and answers'!$R19</f>
        <v>yes</v>
      </c>
      <c r="C19" s="167" t="str">
        <f>IF($B19="no","",IF((OR(ISBLANK('C. Market conditions'!C2),'C. Market conditions'!C2="Select answer")),"",'C. Market conditions'!C2))</f>
        <v>5 - There is a well-known market and other tangible prominent markets</v>
      </c>
      <c r="D19" s="167" t="str">
        <f>IF($B19="no","",IF((OR(ISBLANK('C. Market conditions'!D2),'C. Market conditions'!D2="Select answer")),"",'C. Market conditions'!D2))</f>
        <v>1 - There is no known market for the patented technology</v>
      </c>
      <c r="E19" s="167" t="str">
        <f>IF($B19="no","",IF((OR(ISBLANK('C. Market conditions'!E2),'C. Market conditions'!E2="Select answer")),"",'C. Market conditions'!E2))</f>
        <v/>
      </c>
      <c r="F19" s="167" t="str">
        <f>IF($B19="no","",IF((OR(ISBLANK('C. Market conditions'!F2),'C. Market conditions'!F2="Select answer")),"",'C. Market conditions'!F2))</f>
        <v/>
      </c>
      <c r="G19" s="167" t="str">
        <f>IF($B19="no","",IF((OR(ISBLANK('C. Market conditions'!G2),'C. Market conditions'!G2="Select answer")),"",'C. Market conditions'!G2))</f>
        <v/>
      </c>
      <c r="H19" s="167" t="str">
        <f>IF($B19="no","",IF((OR(ISBLANK('C. Market conditions'!H2),'C. Market conditions'!H2="Select answer")),"",'C. Market conditions'!H2))</f>
        <v/>
      </c>
      <c r="I19" s="167" t="str">
        <f>IF($B19="no","",IF((OR(ISBLANK('C. Market conditions'!I2),'C. Market conditions'!I2="Select answer")),"",'C. Market conditions'!I2))</f>
        <v/>
      </c>
      <c r="J19" s="167" t="str">
        <f>IF($B19="no","",IF((OR(ISBLANK('C. Market conditions'!J2),'C. Market conditions'!J2="Select answer")),"",'C. Market conditions'!J2))</f>
        <v/>
      </c>
      <c r="K19" s="167" t="str">
        <f>IF($B19="no","",IF((OR(ISBLANK('C. Market conditions'!K2),'C. Market conditions'!K2="Select answer")),"",'C. Market conditions'!K2))</f>
        <v/>
      </c>
      <c r="L19" s="167" t="str">
        <f>IF($B19="no","",IF((OR(ISBLANK('C. Market conditions'!L2),'C. Market conditions'!L2="Select answer")),"",'C. Market conditions'!L2))</f>
        <v/>
      </c>
      <c r="M19" s="167" t="str">
        <f>IF($B19="no","",IF((OR(ISBLANK('C. Market conditions'!M2),'C. Market conditions'!M2="Select answer")),"",'C. Market conditions'!M2))</f>
        <v/>
      </c>
      <c r="N19" s="122" t="str">
        <f>IF($B19="no","",IF((OR(ISBLANK('C. Market conditions'!N2),'C. Market conditions'!N2="Select answer")),"",'C. Market conditions'!N2))</f>
        <v/>
      </c>
      <c r="O19" s="122" t="str">
        <f>IF($B19="no","",IF((OR(ISBLANK('C. Market conditions'!O2),'C. Market conditions'!O2="Select answer")),"",'C. Market conditions'!O2))</f>
        <v/>
      </c>
      <c r="P19" s="122" t="str">
        <f>IF($B19="no","",IF((OR(ISBLANK('C. Market conditions'!P2),'C. Market conditions'!P2="Select answer")),"",'C. Market conditions'!P2))</f>
        <v/>
      </c>
      <c r="Q19" s="122" t="str">
        <f>IF($B19="no","",IF((OR(ISBLANK('C. Market conditions'!Q2),'C. Market conditions'!Q2="Select answer")),"",'C. Market conditions'!Q2))</f>
        <v/>
      </c>
      <c r="R19" s="122" t="str">
        <f>IF($B19="no","",IF((OR(ISBLANK('C. Market conditions'!R2),'C. Market conditions'!R2="Select answer")),"",'C. Market conditions'!R2))</f>
        <v/>
      </c>
      <c r="S19" s="122" t="str">
        <f>IF($B19="no","",IF((OR(ISBLANK('C. Market conditions'!S2),'C. Market conditions'!S2="Select answer")),"",'C. Market conditions'!S2))</f>
        <v/>
      </c>
      <c r="T19" s="122" t="str">
        <f>IF($B19="no","",IF((OR(ISBLANK('C. Market conditions'!T2),'C. Market conditions'!T2="Select answer")),"",'C. Market conditions'!T2))</f>
        <v/>
      </c>
      <c r="U19" s="122" t="str">
        <f>IF($B19="no","",IF((OR(ISBLANK('C. Market conditions'!U2),'C. Market conditions'!U2="Select answer")),"",'C. Market conditions'!U2))</f>
        <v/>
      </c>
      <c r="V19" s="122" t="str">
        <f>IF($B19="no","",IF((OR(ISBLANK('C. Market conditions'!V2),'C. Market conditions'!V2="Select answer")),"",'C. Market conditions'!V2))</f>
        <v/>
      </c>
      <c r="W19" s="122" t="str">
        <f>IF($B19="no","",IF((OR(ISBLANK('C. Market conditions'!W2),'C. Market conditions'!W2="Select answer")),"",'C. Market conditions'!W2))</f>
        <v/>
      </c>
      <c r="X19" s="122" t="str">
        <f>IF($B19="no","",IF((OR(ISBLANK('C. Market conditions'!X2),'C. Market conditions'!X2="Select answer")),"",'C. Market conditions'!X2))</f>
        <v/>
      </c>
      <c r="Y19" s="122" t="str">
        <f>IF($B19="no","",IF((OR(ISBLANK('C. Market conditions'!Y2),'C. Market conditions'!Y2="Select answer")),"",'C. Market conditions'!Y2))</f>
        <v/>
      </c>
      <c r="Z19" s="122" t="str">
        <f>IF($B19="no","",IF((OR(ISBLANK('C. Market conditions'!Z2),'C. Market conditions'!Z2="Select answer")),"",'C. Market conditions'!Z2))</f>
        <v/>
      </c>
      <c r="AA19" s="122" t="str">
        <f>IF($B19="no","",IF((OR(ISBLANK('C. Market conditions'!AA2),'C. Market conditions'!AA2="Select answer")),"",'C. Market conditions'!AA2))</f>
        <v/>
      </c>
      <c r="AB19" s="165"/>
    </row>
    <row r="20" spans="1:28" s="42" customFormat="1">
      <c r="A20" s="208" t="str">
        <f>'Adapted questions and answers'!$F20</f>
        <v>C2: What is the market growth in the business area where the patented technology is utilised?</v>
      </c>
      <c r="B20" s="209" t="str">
        <f>'Adapted questions and answers'!$R20</f>
        <v>yes</v>
      </c>
      <c r="C20" s="167">
        <f>IF($B20="no","",IF((OR(ISBLANK('C. Market conditions'!C3),'C. Market conditions'!C3="Select answer")),"",'C. Market conditions'!C3))</f>
        <v>0.15</v>
      </c>
      <c r="D20" s="167">
        <f>IF($B20="no","",IF((OR(ISBLANK('C. Market conditions'!D3),'C. Market conditions'!D3="Select answer")),"",'C. Market conditions'!D3))</f>
        <v>2.5000000000000001E-2</v>
      </c>
      <c r="E20" s="167" t="str">
        <f>IF($B20="no","",IF((OR(ISBLANK('C. Market conditions'!E3),'C. Market conditions'!E3="Select answer")),"",'C. Market conditions'!E3))</f>
        <v/>
      </c>
      <c r="F20" s="167" t="str">
        <f>IF($B20="no","",IF((OR(ISBLANK('C. Market conditions'!F3),'C. Market conditions'!F3="Select answer")),"",'C. Market conditions'!F3))</f>
        <v/>
      </c>
      <c r="G20" s="167" t="str">
        <f>IF($B20="no","",IF((OR(ISBLANK('C. Market conditions'!G3),'C. Market conditions'!G3="Select answer")),"",'C. Market conditions'!G3))</f>
        <v/>
      </c>
      <c r="H20" s="167" t="str">
        <f>IF($B20="no","",IF((OR(ISBLANK('C. Market conditions'!H3),'C. Market conditions'!H3="Select answer")),"",'C. Market conditions'!H3))</f>
        <v/>
      </c>
      <c r="I20" s="167" t="str">
        <f>IF($B20="no","",IF((OR(ISBLANK('C. Market conditions'!I3),'C. Market conditions'!I3="Select answer")),"",'C. Market conditions'!I3))</f>
        <v/>
      </c>
      <c r="J20" s="167" t="str">
        <f>IF($B20="no","",IF((OR(ISBLANK('C. Market conditions'!J3),'C. Market conditions'!J3="Select answer")),"",'C. Market conditions'!J3))</f>
        <v/>
      </c>
      <c r="K20" s="167" t="str">
        <f>IF($B20="no","",IF((OR(ISBLANK('C. Market conditions'!K3),'C. Market conditions'!K3="Select answer")),"",'C. Market conditions'!K3))</f>
        <v/>
      </c>
      <c r="L20" s="167" t="str">
        <f>IF($B20="no","",IF((OR(ISBLANK('C. Market conditions'!L3),'C. Market conditions'!L3="Select answer")),"",'C. Market conditions'!L3))</f>
        <v/>
      </c>
      <c r="M20" s="167" t="str">
        <f>IF($B20="no","",IF((OR(ISBLANK('C. Market conditions'!M3),'C. Market conditions'!M3="Select answer")),"",'C. Market conditions'!M3))</f>
        <v/>
      </c>
      <c r="N20" s="122" t="str">
        <f>IF($B20="no","",IF((OR(ISBLANK('C. Market conditions'!N3),'C. Market conditions'!N3="Select answer")),"",'C. Market conditions'!N3))</f>
        <v/>
      </c>
      <c r="O20" s="122" t="str">
        <f>IF($B20="no","",IF((OR(ISBLANK('C. Market conditions'!O3),'C. Market conditions'!O3="Select answer")),"",'C. Market conditions'!O3))</f>
        <v/>
      </c>
      <c r="P20" s="122" t="str">
        <f>IF($B20="no","",IF((OR(ISBLANK('C. Market conditions'!P3),'C. Market conditions'!P3="Select answer")),"",'C. Market conditions'!P3))</f>
        <v/>
      </c>
      <c r="Q20" s="122" t="str">
        <f>IF($B20="no","",IF((OR(ISBLANK('C. Market conditions'!Q3),'C. Market conditions'!Q3="Select answer")),"",'C. Market conditions'!Q3))</f>
        <v/>
      </c>
      <c r="R20" s="122" t="str">
        <f>IF($B20="no","",IF((OR(ISBLANK('C. Market conditions'!R3),'C. Market conditions'!R3="Select answer")),"",'C. Market conditions'!R3))</f>
        <v/>
      </c>
      <c r="S20" s="122" t="str">
        <f>IF($B20="no","",IF((OR(ISBLANK('C. Market conditions'!S3),'C. Market conditions'!S3="Select answer")),"",'C. Market conditions'!S3))</f>
        <v/>
      </c>
      <c r="T20" s="122" t="str">
        <f>IF($B20="no","",IF((OR(ISBLANK('C. Market conditions'!T3),'C. Market conditions'!T3="Select answer")),"",'C. Market conditions'!T3))</f>
        <v/>
      </c>
      <c r="U20" s="122" t="str">
        <f>IF($B20="no","",IF((OR(ISBLANK('C. Market conditions'!U3),'C. Market conditions'!U3="Select answer")),"",'C. Market conditions'!U3))</f>
        <v/>
      </c>
      <c r="V20" s="122" t="str">
        <f>IF($B20="no","",IF((OR(ISBLANK('C. Market conditions'!V3),'C. Market conditions'!V3="Select answer")),"",'C. Market conditions'!V3))</f>
        <v/>
      </c>
      <c r="W20" s="122" t="str">
        <f>IF($B20="no","",IF((OR(ISBLANK('C. Market conditions'!W3),'C. Market conditions'!W3="Select answer")),"",'C. Market conditions'!W3))</f>
        <v/>
      </c>
      <c r="X20" s="122" t="str">
        <f>IF($B20="no","",IF((OR(ISBLANK('C. Market conditions'!X3),'C. Market conditions'!X3="Select answer")),"",'C. Market conditions'!X3))</f>
        <v/>
      </c>
      <c r="Y20" s="122" t="str">
        <f>IF($B20="no","",IF((OR(ISBLANK('C. Market conditions'!Y3),'C. Market conditions'!Y3="Select answer")),"",'C. Market conditions'!Y3))</f>
        <v/>
      </c>
      <c r="Z20" s="122" t="str">
        <f>IF($B20="no","",IF((OR(ISBLANK('C. Market conditions'!Z3),'C. Market conditions'!Z3="Select answer")),"",'C. Market conditions'!Z3))</f>
        <v/>
      </c>
      <c r="AA20" s="122" t="str">
        <f>IF($B20="no","",IF((OR(ISBLANK('C. Market conditions'!AA3),'C. Market conditions'!AA3="Select answer")),"",'C. Market conditions'!AA3))</f>
        <v/>
      </c>
      <c r="AB20" s="165"/>
    </row>
    <row r="21" spans="1:28" s="42" customFormat="1">
      <c r="A21" s="208" t="str">
        <f>'Adapted questions and answers'!$F21</f>
        <v>C3: What is the life expectancy of the patented technology in the market?</v>
      </c>
      <c r="B21" s="209" t="str">
        <f>'Adapted questions and answers'!$R21</f>
        <v>yes</v>
      </c>
      <c r="C21" s="168">
        <f>IF($B21="no","",IF((OR(ISBLANK('C. Market conditions'!C4),'C. Market conditions'!C4="Select answer")),"",'C. Market conditions'!C4))</f>
        <v>4</v>
      </c>
      <c r="D21" s="168">
        <f>IF($B21="no","",IF((OR(ISBLANK('C. Market conditions'!D4),'C. Market conditions'!D4="Select answer")),"",'C. Market conditions'!D4))</f>
        <v>1.5</v>
      </c>
      <c r="E21" s="168" t="str">
        <f>IF($B21="no","",IF((OR(ISBLANK('C. Market conditions'!E4),'C. Market conditions'!E4="Select answer")),"",'C. Market conditions'!E4))</f>
        <v/>
      </c>
      <c r="F21" s="168" t="str">
        <f>IF($B21="no","",IF((OR(ISBLANK('C. Market conditions'!F4),'C. Market conditions'!F4="Select answer")),"",'C. Market conditions'!F4))</f>
        <v/>
      </c>
      <c r="G21" s="168" t="str">
        <f>IF($B21="no","",IF((OR(ISBLANK('C. Market conditions'!G4),'C. Market conditions'!G4="Select answer")),"",'C. Market conditions'!G4))</f>
        <v/>
      </c>
      <c r="H21" s="168" t="str">
        <f>IF($B21="no","",IF((OR(ISBLANK('C. Market conditions'!H4),'C. Market conditions'!H4="Select answer")),"",'C. Market conditions'!H4))</f>
        <v/>
      </c>
      <c r="I21" s="168" t="str">
        <f>IF($B21="no","",IF((OR(ISBLANK('C. Market conditions'!I4),'C. Market conditions'!I4="Select answer")),"",'C. Market conditions'!I4))</f>
        <v/>
      </c>
      <c r="J21" s="168" t="str">
        <f>IF($B21="no","",IF((OR(ISBLANK('C. Market conditions'!J4),'C. Market conditions'!J4="Select answer")),"",'C. Market conditions'!J4))</f>
        <v/>
      </c>
      <c r="K21" s="168" t="str">
        <f>IF($B21="no","",IF((OR(ISBLANK('C. Market conditions'!K4),'C. Market conditions'!K4="Select answer")),"",'C. Market conditions'!K4))</f>
        <v/>
      </c>
      <c r="L21" s="168" t="str">
        <f>IF($B21="no","",IF((OR(ISBLANK('C. Market conditions'!L4),'C. Market conditions'!L4="Select answer")),"",'C. Market conditions'!L4))</f>
        <v/>
      </c>
      <c r="M21" s="168" t="str">
        <f>IF($B21="no","",IF((OR(ISBLANK('C. Market conditions'!M4),'C. Market conditions'!M4="Select answer")),"",'C. Market conditions'!M4))</f>
        <v/>
      </c>
      <c r="N21" s="123" t="str">
        <f>IF($B21="no","",IF((OR(ISBLANK('C. Market conditions'!N4),'C. Market conditions'!N4="Select answer")),"",'C. Market conditions'!N4))</f>
        <v/>
      </c>
      <c r="O21" s="123" t="str">
        <f>IF($B21="no","",IF((OR(ISBLANK('C. Market conditions'!O4),'C. Market conditions'!O4="Select answer")),"",'C. Market conditions'!O4))</f>
        <v/>
      </c>
      <c r="P21" s="123" t="str">
        <f>IF($B21="no","",IF((OR(ISBLANK('C. Market conditions'!P4),'C. Market conditions'!P4="Select answer")),"",'C. Market conditions'!P4))</f>
        <v/>
      </c>
      <c r="Q21" s="123" t="str">
        <f>IF($B21="no","",IF((OR(ISBLANK('C. Market conditions'!Q4),'C. Market conditions'!Q4="Select answer")),"",'C. Market conditions'!Q4))</f>
        <v/>
      </c>
      <c r="R21" s="123" t="str">
        <f>IF($B21="no","",IF((OR(ISBLANK('C. Market conditions'!R4),'C. Market conditions'!R4="Select answer")),"",'C. Market conditions'!R4))</f>
        <v/>
      </c>
      <c r="S21" s="123" t="str">
        <f>IF($B21="no","",IF((OR(ISBLANK('C. Market conditions'!S4),'C. Market conditions'!S4="Select answer")),"",'C. Market conditions'!S4))</f>
        <v/>
      </c>
      <c r="T21" s="123" t="str">
        <f>IF($B21="no","",IF((OR(ISBLANK('C. Market conditions'!T4),'C. Market conditions'!T4="Select answer")),"",'C. Market conditions'!T4))</f>
        <v/>
      </c>
      <c r="U21" s="123" t="str">
        <f>IF($B21="no","",IF((OR(ISBLANK('C. Market conditions'!U4),'C. Market conditions'!U4="Select answer")),"",'C. Market conditions'!U4))</f>
        <v/>
      </c>
      <c r="V21" s="123" t="str">
        <f>IF($B21="no","",IF((OR(ISBLANK('C. Market conditions'!V4),'C. Market conditions'!V4="Select answer")),"",'C. Market conditions'!V4))</f>
        <v/>
      </c>
      <c r="W21" s="123" t="str">
        <f>IF($B21="no","",IF((OR(ISBLANK('C. Market conditions'!W4),'C. Market conditions'!W4="Select answer")),"",'C. Market conditions'!W4))</f>
        <v/>
      </c>
      <c r="X21" s="123" t="str">
        <f>IF($B21="no","",IF((OR(ISBLANK('C. Market conditions'!X4),'C. Market conditions'!X4="Select answer")),"",'C. Market conditions'!X4))</f>
        <v/>
      </c>
      <c r="Y21" s="123" t="str">
        <f>IF($B21="no","",IF((OR(ISBLANK('C. Market conditions'!Y4),'C. Market conditions'!Y4="Select answer")),"",'C. Market conditions'!Y4))</f>
        <v/>
      </c>
      <c r="Z21" s="123" t="str">
        <f>IF($B21="no","",IF((OR(ISBLANK('C. Market conditions'!Z4),'C. Market conditions'!Z4="Select answer")),"",'C. Market conditions'!Z4))</f>
        <v/>
      </c>
      <c r="AA21" s="123" t="str">
        <f>IF($B21="no","",IF((OR(ISBLANK('C. Market conditions'!AA4),'C. Market conditions'!AA4="Select answer")),"",'C. Market conditions'!AA4))</f>
        <v/>
      </c>
      <c r="AB21" s="165"/>
    </row>
    <row r="22" spans="1:28" s="42" customFormat="1">
      <c r="A22" s="208" t="str">
        <f>'Adapted questions and answers'!$F22</f>
        <v>C4: Are competitive or substitute products active in the market?</v>
      </c>
      <c r="B22" s="209" t="str">
        <f>'Adapted questions and answers'!$R22</f>
        <v>yes</v>
      </c>
      <c r="C22" s="167" t="str">
        <f>IF($B22="no","",IF((OR(ISBLANK('C. Market conditions'!C5),'C. Market conditions'!C5="Select answer")),"",'C. Market conditions'!C5))</f>
        <v>1 - There is a high degree of development of competitive or substitute technology</v>
      </c>
      <c r="D22" s="167" t="str">
        <f>IF($B22="no","",IF((OR(ISBLANK('C. Market conditions'!D5),'C. Market conditions'!D5="Select answer")),"",'C. Market conditions'!D5))</f>
        <v>4 - Exclusivity in the market is a good probablility</v>
      </c>
      <c r="E22" s="167" t="str">
        <f>IF($B22="no","",IF((OR(ISBLANK('C. Market conditions'!E5),'C. Market conditions'!E5="Select answer")),"",'C. Market conditions'!E5))</f>
        <v/>
      </c>
      <c r="F22" s="167" t="str">
        <f>IF($B22="no","",IF((OR(ISBLANK('C. Market conditions'!F5),'C. Market conditions'!F5="Select answer")),"",'C. Market conditions'!F5))</f>
        <v/>
      </c>
      <c r="G22" s="167" t="str">
        <f>IF($B22="no","",IF((OR(ISBLANK('C. Market conditions'!G5),'C. Market conditions'!G5="Select answer")),"",'C. Market conditions'!G5))</f>
        <v/>
      </c>
      <c r="H22" s="167" t="str">
        <f>IF($B22="no","",IF((OR(ISBLANK('C. Market conditions'!H5),'C. Market conditions'!H5="Select answer")),"",'C. Market conditions'!H5))</f>
        <v/>
      </c>
      <c r="I22" s="167" t="str">
        <f>IF($B22="no","",IF((OR(ISBLANK('C. Market conditions'!I5),'C. Market conditions'!I5="Select answer")),"",'C. Market conditions'!I5))</f>
        <v/>
      </c>
      <c r="J22" s="167" t="str">
        <f>IF($B22="no","",IF((OR(ISBLANK('C. Market conditions'!J5),'C. Market conditions'!J5="Select answer")),"",'C. Market conditions'!J5))</f>
        <v/>
      </c>
      <c r="K22" s="167" t="str">
        <f>IF($B22="no","",IF((OR(ISBLANK('C. Market conditions'!K5),'C. Market conditions'!K5="Select answer")),"",'C. Market conditions'!K5))</f>
        <v/>
      </c>
      <c r="L22" s="167" t="str">
        <f>IF($B22="no","",IF((OR(ISBLANK('C. Market conditions'!L5),'C. Market conditions'!L5="Select answer")),"",'C. Market conditions'!L5))</f>
        <v/>
      </c>
      <c r="M22" s="167" t="str">
        <f>IF($B22="no","",IF((OR(ISBLANK('C. Market conditions'!M5),'C. Market conditions'!M5="Select answer")),"",'C. Market conditions'!M5))</f>
        <v/>
      </c>
      <c r="N22" s="122" t="str">
        <f>IF($B22="no","",IF((OR(ISBLANK('C. Market conditions'!N5),'C. Market conditions'!N5="Select answer")),"",'C. Market conditions'!N5))</f>
        <v/>
      </c>
      <c r="O22" s="122" t="str">
        <f>IF($B22="no","",IF((OR(ISBLANK('C. Market conditions'!O5),'C. Market conditions'!O5="Select answer")),"",'C. Market conditions'!O5))</f>
        <v/>
      </c>
      <c r="P22" s="122" t="str">
        <f>IF($B22="no","",IF((OR(ISBLANK('C. Market conditions'!P5),'C. Market conditions'!P5="Select answer")),"",'C. Market conditions'!P5))</f>
        <v/>
      </c>
      <c r="Q22" s="122" t="str">
        <f>IF($B22="no","",IF((OR(ISBLANK('C. Market conditions'!Q5),'C. Market conditions'!Q5="Select answer")),"",'C. Market conditions'!Q5))</f>
        <v/>
      </c>
      <c r="R22" s="122" t="str">
        <f>IF($B22="no","",IF((OR(ISBLANK('C. Market conditions'!R5),'C. Market conditions'!R5="Select answer")),"",'C. Market conditions'!R5))</f>
        <v/>
      </c>
      <c r="S22" s="122" t="str">
        <f>IF($B22="no","",IF((OR(ISBLANK('C. Market conditions'!S5),'C. Market conditions'!S5="Select answer")),"",'C. Market conditions'!S5))</f>
        <v/>
      </c>
      <c r="T22" s="122" t="str">
        <f>IF($B22="no","",IF((OR(ISBLANK('C. Market conditions'!T5),'C. Market conditions'!T5="Select answer")),"",'C. Market conditions'!T5))</f>
        <v/>
      </c>
      <c r="U22" s="122" t="str">
        <f>IF($B22="no","",IF((OR(ISBLANK('C. Market conditions'!U5),'C. Market conditions'!U5="Select answer")),"",'C. Market conditions'!U5))</f>
        <v/>
      </c>
      <c r="V22" s="122" t="str">
        <f>IF($B22="no","",IF((OR(ISBLANK('C. Market conditions'!V5),'C. Market conditions'!V5="Select answer")),"",'C. Market conditions'!V5))</f>
        <v/>
      </c>
      <c r="W22" s="122" t="str">
        <f>IF($B22="no","",IF((OR(ISBLANK('C. Market conditions'!W5),'C. Market conditions'!W5="Select answer")),"",'C. Market conditions'!W5))</f>
        <v/>
      </c>
      <c r="X22" s="122" t="str">
        <f>IF($B22="no","",IF((OR(ISBLANK('C. Market conditions'!X5),'C. Market conditions'!X5="Select answer")),"",'C. Market conditions'!X5))</f>
        <v/>
      </c>
      <c r="Y22" s="122" t="str">
        <f>IF($B22="no","",IF((OR(ISBLANK('C. Market conditions'!Y5),'C. Market conditions'!Y5="Select answer")),"",'C. Market conditions'!Y5))</f>
        <v/>
      </c>
      <c r="Z22" s="122" t="str">
        <f>IF($B22="no","",IF((OR(ISBLANK('C. Market conditions'!Z5),'C. Market conditions'!Z5="Select answer")),"",'C. Market conditions'!Z5))</f>
        <v/>
      </c>
      <c r="AA22" s="122" t="str">
        <f>IF($B22="no","",IF((OR(ISBLANK('C. Market conditions'!AA5),'C. Market conditions'!AA5="Select answer")),"",'C. Market conditions'!AA5))</f>
        <v/>
      </c>
      <c r="AB22" s="165"/>
    </row>
    <row r="23" spans="1:28" s="42" customFormat="1">
      <c r="A23" s="169" t="str">
        <f>'Adapted questions and answers'!$F23</f>
        <v>C5: What ultimate sales price is the consumer willing to pay compared to existing known products?</v>
      </c>
      <c r="B23" s="209" t="str">
        <f>'Adapted questions and answers'!$R23</f>
        <v>yes</v>
      </c>
      <c r="C23" s="167" t="str">
        <f>IF($B23="no","",IF((OR(ISBLANK('C. Market conditions'!C6),'C. Market conditions'!C6="Select answer")),"",'C. Market conditions'!C6))</f>
        <v>2 - Lower than competitors` price</v>
      </c>
      <c r="D23" s="167" t="str">
        <f>IF($B23="no","",IF((OR(ISBLANK('C. Market conditions'!D6),'C. Market conditions'!D6="Select answer")),"",'C. Market conditions'!D6))</f>
        <v>5 - Significantly higher than competitors` price</v>
      </c>
      <c r="E23" s="167" t="str">
        <f>IF($B23="no","",IF((OR(ISBLANK('C. Market conditions'!E6),'C. Market conditions'!E6="Select answer")),"",'C. Market conditions'!E6))</f>
        <v/>
      </c>
      <c r="F23" s="167" t="str">
        <f>IF($B23="no","",IF((OR(ISBLANK('C. Market conditions'!F6),'C. Market conditions'!F6="Select answer")),"",'C. Market conditions'!F6))</f>
        <v/>
      </c>
      <c r="G23" s="167" t="str">
        <f>IF($B23="no","",IF((OR(ISBLANK('C. Market conditions'!G6),'C. Market conditions'!G6="Select answer")),"",'C. Market conditions'!G6))</f>
        <v/>
      </c>
      <c r="H23" s="167" t="str">
        <f>IF($B23="no","",IF((OR(ISBLANK('C. Market conditions'!H6),'C. Market conditions'!H6="Select answer")),"",'C. Market conditions'!H6))</f>
        <v/>
      </c>
      <c r="I23" s="167" t="str">
        <f>IF($B23="no","",IF((OR(ISBLANK('C. Market conditions'!I6),'C. Market conditions'!I6="Select answer")),"",'C. Market conditions'!I6))</f>
        <v/>
      </c>
      <c r="J23" s="167" t="str">
        <f>IF($B23="no","",IF((OR(ISBLANK('C. Market conditions'!J6),'C. Market conditions'!J6="Select answer")),"",'C. Market conditions'!J6))</f>
        <v/>
      </c>
      <c r="K23" s="167" t="str">
        <f>IF($B23="no","",IF((OR(ISBLANK('C. Market conditions'!K6),'C. Market conditions'!K6="Select answer")),"",'C. Market conditions'!K6))</f>
        <v/>
      </c>
      <c r="L23" s="167" t="str">
        <f>IF($B23="no","",IF((OR(ISBLANK('C. Market conditions'!L6),'C. Market conditions'!L6="Select answer")),"",'C. Market conditions'!L6))</f>
        <v/>
      </c>
      <c r="M23" s="167" t="str">
        <f>IF($B23="no","",IF((OR(ISBLANK('C. Market conditions'!M6),'C. Market conditions'!M6="Select answer")),"",'C. Market conditions'!M6))</f>
        <v/>
      </c>
      <c r="N23" s="122" t="str">
        <f>IF($B23="no","",IF((OR(ISBLANK('C. Market conditions'!N6),'C. Market conditions'!N6="Select answer")),"",'C. Market conditions'!N6))</f>
        <v/>
      </c>
      <c r="O23" s="122" t="str">
        <f>IF($B23="no","",IF((OR(ISBLANK('C. Market conditions'!O6),'C. Market conditions'!O6="Select answer")),"",'C. Market conditions'!O6))</f>
        <v/>
      </c>
      <c r="P23" s="122" t="str">
        <f>IF($B23="no","",IF((OR(ISBLANK('C. Market conditions'!P6),'C. Market conditions'!P6="Select answer")),"",'C. Market conditions'!P6))</f>
        <v/>
      </c>
      <c r="Q23" s="122" t="str">
        <f>IF($B23="no","",IF((OR(ISBLANK('C. Market conditions'!Q6),'C. Market conditions'!Q6="Select answer")),"",'C. Market conditions'!Q6))</f>
        <v/>
      </c>
      <c r="R23" s="122" t="str">
        <f>IF($B23="no","",IF((OR(ISBLANK('C. Market conditions'!R6),'C. Market conditions'!R6="Select answer")),"",'C. Market conditions'!R6))</f>
        <v/>
      </c>
      <c r="S23" s="122" t="str">
        <f>IF($B23="no","",IF((OR(ISBLANK('C. Market conditions'!S6),'C. Market conditions'!S6="Select answer")),"",'C. Market conditions'!S6))</f>
        <v/>
      </c>
      <c r="T23" s="122" t="str">
        <f>IF($B23="no","",IF((OR(ISBLANK('C. Market conditions'!T6),'C. Market conditions'!T6="Select answer")),"",'C. Market conditions'!T6))</f>
        <v/>
      </c>
      <c r="U23" s="122" t="str">
        <f>IF($B23="no","",IF((OR(ISBLANK('C. Market conditions'!U6),'C. Market conditions'!U6="Select answer")),"",'C. Market conditions'!U6))</f>
        <v/>
      </c>
      <c r="V23" s="122" t="str">
        <f>IF($B23="no","",IF((OR(ISBLANK('C. Market conditions'!V6),'C. Market conditions'!V6="Select answer")),"",'C. Market conditions'!V6))</f>
        <v/>
      </c>
      <c r="W23" s="122" t="str">
        <f>IF($B23="no","",IF((OR(ISBLANK('C. Market conditions'!W6),'C. Market conditions'!W6="Select answer")),"",'C. Market conditions'!W6))</f>
        <v/>
      </c>
      <c r="X23" s="122" t="str">
        <f>IF($B23="no","",IF((OR(ISBLANK('C. Market conditions'!X6),'C. Market conditions'!X6="Select answer")),"",'C. Market conditions'!X6))</f>
        <v/>
      </c>
      <c r="Y23" s="122" t="str">
        <f>IF($B23="no","",IF((OR(ISBLANK('C. Market conditions'!Y6),'C. Market conditions'!Y6="Select answer")),"",'C. Market conditions'!Y6))</f>
        <v/>
      </c>
      <c r="Z23" s="122" t="str">
        <f>IF($B23="no","",IF((OR(ISBLANK('C. Market conditions'!Z6),'C. Market conditions'!Z6="Select answer")),"",'C. Market conditions'!Z6))</f>
        <v/>
      </c>
      <c r="AA23" s="122" t="str">
        <f>IF($B23="no","",IF((OR(ISBLANK('C. Market conditions'!AA6),'C. Market conditions'!AA6="Select answer")),"",'C. Market conditions'!AA6))</f>
        <v/>
      </c>
      <c r="AB23" s="165"/>
    </row>
    <row r="24" spans="1:28" s="42" customFormat="1" ht="14.25" customHeight="1">
      <c r="A24" s="169" t="str">
        <f>'Adapted questions and answers'!$F24</f>
        <v>C6: What is the potential extra turnover to be obtained within the business area when utilising the patented technology?</v>
      </c>
      <c r="B24" s="209" t="str">
        <f>'Adapted questions and answers'!$R24</f>
        <v>yes</v>
      </c>
      <c r="C24" s="167">
        <f>IF($B24="no","",IF((OR(ISBLANK('C. Market conditions'!C7),'C. Market conditions'!C7="Select answer")),"",'C. Market conditions'!C7))</f>
        <v>0.06</v>
      </c>
      <c r="D24" s="167">
        <f>IF($B24="no","",IF((OR(ISBLANK('C. Market conditions'!D7),'C. Market conditions'!D7="Select answer")),"",'C. Market conditions'!D7))</f>
        <v>0.06</v>
      </c>
      <c r="E24" s="167" t="str">
        <f>IF($B24="no","",IF((OR(ISBLANK('C. Market conditions'!E7),'C. Market conditions'!E7="Select answer")),"",'C. Market conditions'!E7))</f>
        <v/>
      </c>
      <c r="F24" s="167" t="str">
        <f>IF($B24="no","",IF((OR(ISBLANK('C. Market conditions'!F7),'C. Market conditions'!F7="Select answer")),"",'C. Market conditions'!F7))</f>
        <v/>
      </c>
      <c r="G24" s="167" t="str">
        <f>IF($B24="no","",IF((OR(ISBLANK('C. Market conditions'!G7),'C. Market conditions'!G7="Select answer")),"",'C. Market conditions'!G7))</f>
        <v/>
      </c>
      <c r="H24" s="167" t="str">
        <f>IF($B24="no","",IF((OR(ISBLANK('C. Market conditions'!H7),'C. Market conditions'!H7="Select answer")),"",'C. Market conditions'!H7))</f>
        <v/>
      </c>
      <c r="I24" s="167" t="str">
        <f>IF($B24="no","",IF((OR(ISBLANK('C. Market conditions'!I7),'C. Market conditions'!I7="Select answer")),"",'C. Market conditions'!I7))</f>
        <v/>
      </c>
      <c r="J24" s="167" t="str">
        <f>IF($B24="no","",IF((OR(ISBLANK('C. Market conditions'!J7),'C. Market conditions'!J7="Select answer")),"",'C. Market conditions'!J7))</f>
        <v/>
      </c>
      <c r="K24" s="167" t="str">
        <f>IF($B24="no","",IF((OR(ISBLANK('C. Market conditions'!K7),'C. Market conditions'!K7="Select answer")),"",'C. Market conditions'!K7))</f>
        <v/>
      </c>
      <c r="L24" s="167" t="str">
        <f>IF($B24="no","",IF((OR(ISBLANK('C. Market conditions'!L7),'C. Market conditions'!L7="Select answer")),"",'C. Market conditions'!L7))</f>
        <v/>
      </c>
      <c r="M24" s="167" t="str">
        <f>IF($B24="no","",IF((OR(ISBLANK('C. Market conditions'!M7),'C. Market conditions'!M7="Select answer")),"",'C. Market conditions'!M7))</f>
        <v/>
      </c>
      <c r="N24" s="122" t="str">
        <f>IF($B24="no","",IF((OR(ISBLANK('C. Market conditions'!N7),'C. Market conditions'!N7="Select answer")),"",'C. Market conditions'!N7))</f>
        <v/>
      </c>
      <c r="O24" s="122" t="str">
        <f>IF($B24="no","",IF((OR(ISBLANK('C. Market conditions'!O7),'C. Market conditions'!O7="Select answer")),"",'C. Market conditions'!O7))</f>
        <v/>
      </c>
      <c r="P24" s="122" t="str">
        <f>IF($B24="no","",IF((OR(ISBLANK('C. Market conditions'!P7),'C. Market conditions'!P7="Select answer")),"",'C. Market conditions'!P7))</f>
        <v/>
      </c>
      <c r="Q24" s="122" t="str">
        <f>IF($B24="no","",IF((OR(ISBLANK('C. Market conditions'!Q7),'C. Market conditions'!Q7="Select answer")),"",'C. Market conditions'!Q7))</f>
        <v/>
      </c>
      <c r="R24" s="122" t="str">
        <f>IF($B24="no","",IF((OR(ISBLANK('C. Market conditions'!R7),'C. Market conditions'!R7="Select answer")),"",'C. Market conditions'!R7))</f>
        <v/>
      </c>
      <c r="S24" s="122" t="str">
        <f>IF($B24="no","",IF((OR(ISBLANK('C. Market conditions'!S7),'C. Market conditions'!S7="Select answer")),"",'C. Market conditions'!S7))</f>
        <v/>
      </c>
      <c r="T24" s="122" t="str">
        <f>IF($B24="no","",IF((OR(ISBLANK('C. Market conditions'!T7),'C. Market conditions'!T7="Select answer")),"",'C. Market conditions'!T7))</f>
        <v/>
      </c>
      <c r="U24" s="122" t="str">
        <f>IF($B24="no","",IF((OR(ISBLANK('C. Market conditions'!U7),'C. Market conditions'!U7="Select answer")),"",'C. Market conditions'!U7))</f>
        <v/>
      </c>
      <c r="V24" s="122" t="str">
        <f>IF($B24="no","",IF((OR(ISBLANK('C. Market conditions'!V7),'C. Market conditions'!V7="Select answer")),"",'C. Market conditions'!V7))</f>
        <v/>
      </c>
      <c r="W24" s="122" t="str">
        <f>IF($B24="no","",IF((OR(ISBLANK('C. Market conditions'!W7),'C. Market conditions'!W7="Select answer")),"",'C. Market conditions'!W7))</f>
        <v/>
      </c>
      <c r="X24" s="122" t="str">
        <f>IF($B24="no","",IF((OR(ISBLANK('C. Market conditions'!X7),'C. Market conditions'!X7="Select answer")),"",'C. Market conditions'!X7))</f>
        <v/>
      </c>
      <c r="Y24" s="122" t="str">
        <f>IF($B24="no","",IF((OR(ISBLANK('C. Market conditions'!Y7),'C. Market conditions'!Y7="Select answer")),"",'C. Market conditions'!Y7))</f>
        <v/>
      </c>
      <c r="Z24" s="122" t="str">
        <f>IF($B24="no","",IF((OR(ISBLANK('C. Market conditions'!Z7),'C. Market conditions'!Z7="Select answer")),"",'C. Market conditions'!Z7))</f>
        <v/>
      </c>
      <c r="AA24" s="122" t="str">
        <f>IF($B24="no","",IF((OR(ISBLANK('C. Market conditions'!AA7),'C. Market conditions'!AA7="Select answer")),"",'C. Market conditions'!AA7))</f>
        <v/>
      </c>
      <c r="AB24" s="165"/>
    </row>
    <row r="25" spans="1:28" s="42" customFormat="1">
      <c r="A25" s="169" t="str">
        <f>'Adapted questions and answers'!$F25</f>
        <v>C7: What knowledge does the company have of application potential and commercial opportunities?</v>
      </c>
      <c r="B25" s="209" t="str">
        <f>'Adapted questions and answers'!$R25</f>
        <v>yes</v>
      </c>
      <c r="C25" s="167" t="str">
        <f>IF($B25="no","",IF((OR(ISBLANK('C. Market conditions'!C8),'C. Market conditions'!C8="Select answer")),"",'C. Market conditions'!C8))</f>
        <v>4 - Knowledge of application potential and commercial opportunities</v>
      </c>
      <c r="D25" s="167" t="str">
        <f>IF($B25="no","",IF((OR(ISBLANK('C. Market conditions'!D8),'C. Market conditions'!D8="Select answer")),"",'C. Market conditions'!D8))</f>
        <v>3 - Knowledge of application potential and limited knowledge of commercial opportunities</v>
      </c>
      <c r="E25" s="167" t="str">
        <f>IF($B25="no","",IF((OR(ISBLANK('C. Market conditions'!E8),'C. Market conditions'!E8="Select answer")),"",'C. Market conditions'!E8))</f>
        <v/>
      </c>
      <c r="F25" s="167" t="str">
        <f>IF($B25="no","",IF((OR(ISBLANK('C. Market conditions'!F8),'C. Market conditions'!F8="Select answer")),"",'C. Market conditions'!F8))</f>
        <v/>
      </c>
      <c r="G25" s="167" t="str">
        <f>IF($B25="no","",IF((OR(ISBLANK('C. Market conditions'!G8),'C. Market conditions'!G8="Select answer")),"",'C. Market conditions'!G8))</f>
        <v/>
      </c>
      <c r="H25" s="167" t="str">
        <f>IF($B25="no","",IF((OR(ISBLANK('C. Market conditions'!H8),'C. Market conditions'!H8="Select answer")),"",'C. Market conditions'!H8))</f>
        <v/>
      </c>
      <c r="I25" s="167" t="str">
        <f>IF($B25="no","",IF((OR(ISBLANK('C. Market conditions'!I8),'C. Market conditions'!I8="Select answer")),"",'C. Market conditions'!I8))</f>
        <v/>
      </c>
      <c r="J25" s="167" t="str">
        <f>IF($B25="no","",IF((OR(ISBLANK('C. Market conditions'!J8),'C. Market conditions'!J8="Select answer")),"",'C. Market conditions'!J8))</f>
        <v/>
      </c>
      <c r="K25" s="167" t="str">
        <f>IF($B25="no","",IF((OR(ISBLANK('C. Market conditions'!K8),'C. Market conditions'!K8="Select answer")),"",'C. Market conditions'!K8))</f>
        <v/>
      </c>
      <c r="L25" s="167" t="str">
        <f>IF($B25="no","",IF((OR(ISBLANK('C. Market conditions'!L8),'C. Market conditions'!L8="Select answer")),"",'C. Market conditions'!L8))</f>
        <v/>
      </c>
      <c r="M25" s="167" t="str">
        <f>IF($B25="no","",IF((OR(ISBLANK('C. Market conditions'!M8),'C. Market conditions'!M8="Select answer")),"",'C. Market conditions'!M8))</f>
        <v/>
      </c>
      <c r="N25" s="122" t="str">
        <f>IF($B25="no","",IF((OR(ISBLANK('C. Market conditions'!N8),'C. Market conditions'!N8="Select answer")),"",'C. Market conditions'!N8))</f>
        <v/>
      </c>
      <c r="O25" s="122" t="str">
        <f>IF($B25="no","",IF((OR(ISBLANK('C. Market conditions'!O8),'C. Market conditions'!O8="Select answer")),"",'C. Market conditions'!O8))</f>
        <v/>
      </c>
      <c r="P25" s="122" t="str">
        <f>IF($B25="no","",IF((OR(ISBLANK('C. Market conditions'!P8),'C. Market conditions'!P8="Select answer")),"",'C. Market conditions'!P8))</f>
        <v/>
      </c>
      <c r="Q25" s="122" t="str">
        <f>IF($B25="no","",IF((OR(ISBLANK('C. Market conditions'!Q8),'C. Market conditions'!Q8="Select answer")),"",'C. Market conditions'!Q8))</f>
        <v/>
      </c>
      <c r="R25" s="122" t="str">
        <f>IF($B25="no","",IF((OR(ISBLANK('C. Market conditions'!R8),'C. Market conditions'!R8="Select answer")),"",'C. Market conditions'!R8))</f>
        <v/>
      </c>
      <c r="S25" s="122" t="str">
        <f>IF($B25="no","",IF((OR(ISBLANK('C. Market conditions'!S8),'C. Market conditions'!S8="Select answer")),"",'C. Market conditions'!S8))</f>
        <v/>
      </c>
      <c r="T25" s="122" t="str">
        <f>IF($B25="no","",IF((OR(ISBLANK('C. Market conditions'!T8),'C. Market conditions'!T8="Select answer")),"",'C. Market conditions'!T8))</f>
        <v/>
      </c>
      <c r="U25" s="122" t="str">
        <f>IF($B25="no","",IF((OR(ISBLANK('C. Market conditions'!U8),'C. Market conditions'!U8="Select answer")),"",'C. Market conditions'!U8))</f>
        <v/>
      </c>
      <c r="V25" s="122" t="str">
        <f>IF($B25="no","",IF((OR(ISBLANK('C. Market conditions'!V8),'C. Market conditions'!V8="Select answer")),"",'C. Market conditions'!V8))</f>
        <v/>
      </c>
      <c r="W25" s="122" t="str">
        <f>IF($B25="no","",IF((OR(ISBLANK('C. Market conditions'!W8),'C. Market conditions'!W8="Select answer")),"",'C. Market conditions'!W8))</f>
        <v/>
      </c>
      <c r="X25" s="122" t="str">
        <f>IF($B25="no","",IF((OR(ISBLANK('C. Market conditions'!X8),'C. Market conditions'!X8="Select answer")),"",'C. Market conditions'!X8))</f>
        <v/>
      </c>
      <c r="Y25" s="122" t="str">
        <f>IF($B25="no","",IF((OR(ISBLANK('C. Market conditions'!Y8),'C. Market conditions'!Y8="Select answer")),"",'C. Market conditions'!Y8))</f>
        <v/>
      </c>
      <c r="Z25" s="122" t="str">
        <f>IF($B25="no","",IF((OR(ISBLANK('C. Market conditions'!Z8),'C. Market conditions'!Z8="Select answer")),"",'C. Market conditions'!Z8))</f>
        <v/>
      </c>
      <c r="AA25" s="122" t="str">
        <f>IF($B25="no","",IF((OR(ISBLANK('C. Market conditions'!AA8),'C. Market conditions'!AA8="Select answer")),"",'C. Market conditions'!AA8))</f>
        <v/>
      </c>
      <c r="AB25" s="165"/>
    </row>
    <row r="26" spans="1:28" s="42" customFormat="1">
      <c r="A26" s="169" t="str">
        <f>'Adapted questions and answers'!$F26</f>
        <v>C8: Does the patented technology embody potential revenue from licensing agreements?</v>
      </c>
      <c r="B26" s="209" t="str">
        <f>'Adapted questions and answers'!$R26</f>
        <v>yes</v>
      </c>
      <c r="C26" s="167" t="str">
        <f>IF($B26="no","",IF((OR(ISBLANK('C. Market conditions'!C9),'C. Market conditions'!C9="Select answer")),"",'C. Market conditions'!C9))</f>
        <v>2 - Licensing revenue is possible to a lesser degree</v>
      </c>
      <c r="D26" s="167" t="str">
        <f>IF($B26="no","",IF((OR(ISBLANK('C. Market conditions'!D9),'C. Market conditions'!D9="Select answer")),"",'C. Market conditions'!D9))</f>
        <v>2 - Licensing revenue is possible to a lesser degree</v>
      </c>
      <c r="E26" s="167" t="str">
        <f>IF($B26="no","",IF((OR(ISBLANK('C. Market conditions'!E9),'C. Market conditions'!E9="Select answer")),"",'C. Market conditions'!E9))</f>
        <v/>
      </c>
      <c r="F26" s="167" t="str">
        <f>IF($B26="no","",IF((OR(ISBLANK('C. Market conditions'!F9),'C. Market conditions'!F9="Select answer")),"",'C. Market conditions'!F9))</f>
        <v/>
      </c>
      <c r="G26" s="167" t="str">
        <f>IF($B26="no","",IF((OR(ISBLANK('C. Market conditions'!G9),'C. Market conditions'!G9="Select answer")),"",'C. Market conditions'!G9))</f>
        <v/>
      </c>
      <c r="H26" s="167" t="str">
        <f>IF($B26="no","",IF((OR(ISBLANK('C. Market conditions'!H9),'C. Market conditions'!H9="Select answer")),"",'C. Market conditions'!H9))</f>
        <v/>
      </c>
      <c r="I26" s="167" t="str">
        <f>IF($B26="no","",IF((OR(ISBLANK('C. Market conditions'!I9),'C. Market conditions'!I9="Select answer")),"",'C. Market conditions'!I9))</f>
        <v/>
      </c>
      <c r="J26" s="167" t="str">
        <f>IF($B26="no","",IF((OR(ISBLANK('C. Market conditions'!J9),'C. Market conditions'!J9="Select answer")),"",'C. Market conditions'!J9))</f>
        <v/>
      </c>
      <c r="K26" s="167" t="str">
        <f>IF($B26="no","",IF((OR(ISBLANK('C. Market conditions'!K9),'C. Market conditions'!K9="Select answer")),"",'C. Market conditions'!K9))</f>
        <v/>
      </c>
      <c r="L26" s="167" t="str">
        <f>IF($B26="no","",IF((OR(ISBLANK('C. Market conditions'!L9),'C. Market conditions'!L9="Select answer")),"",'C. Market conditions'!L9))</f>
        <v/>
      </c>
      <c r="M26" s="167" t="str">
        <f>IF($B26="no","",IF((OR(ISBLANK('C. Market conditions'!M9),'C. Market conditions'!M9="Select answer")),"",'C. Market conditions'!M9))</f>
        <v/>
      </c>
      <c r="N26" s="122" t="str">
        <f>IF($B26="no","",IF((OR(ISBLANK('C. Market conditions'!N9),'C. Market conditions'!N9="Select answer")),"",'C. Market conditions'!N9))</f>
        <v/>
      </c>
      <c r="O26" s="122" t="str">
        <f>IF($B26="no","",IF((OR(ISBLANK('C. Market conditions'!O9),'C. Market conditions'!O9="Select answer")),"",'C. Market conditions'!O9))</f>
        <v/>
      </c>
      <c r="P26" s="122" t="str">
        <f>IF($B26="no","",IF((OR(ISBLANK('C. Market conditions'!P9),'C. Market conditions'!P9="Select answer")),"",'C. Market conditions'!P9))</f>
        <v/>
      </c>
      <c r="Q26" s="122" t="str">
        <f>IF($B26="no","",IF((OR(ISBLANK('C. Market conditions'!Q9),'C. Market conditions'!Q9="Select answer")),"",'C. Market conditions'!Q9))</f>
        <v/>
      </c>
      <c r="R26" s="122" t="str">
        <f>IF($B26="no","",IF((OR(ISBLANK('C. Market conditions'!R9),'C. Market conditions'!R9="Select answer")),"",'C. Market conditions'!R9))</f>
        <v/>
      </c>
      <c r="S26" s="122" t="str">
        <f>IF($B26="no","",IF((OR(ISBLANK('C. Market conditions'!S9),'C. Market conditions'!S9="Select answer")),"",'C. Market conditions'!S9))</f>
        <v/>
      </c>
      <c r="T26" s="122" t="str">
        <f>IF($B26="no","",IF((OR(ISBLANK('C. Market conditions'!T9),'C. Market conditions'!T9="Select answer")),"",'C. Market conditions'!T9))</f>
        <v/>
      </c>
      <c r="U26" s="122" t="str">
        <f>IF($B26="no","",IF((OR(ISBLANK('C. Market conditions'!U9),'C. Market conditions'!U9="Select answer")),"",'C. Market conditions'!U9))</f>
        <v/>
      </c>
      <c r="V26" s="122" t="str">
        <f>IF($B26="no","",IF((OR(ISBLANK('C. Market conditions'!V9),'C. Market conditions'!V9="Select answer")),"",'C. Market conditions'!V9))</f>
        <v/>
      </c>
      <c r="W26" s="122" t="str">
        <f>IF($B26="no","",IF((OR(ISBLANK('C. Market conditions'!W9),'C. Market conditions'!W9="Select answer")),"",'C. Market conditions'!W9))</f>
        <v/>
      </c>
      <c r="X26" s="122" t="str">
        <f>IF($B26="no","",IF((OR(ISBLANK('C. Market conditions'!X9),'C. Market conditions'!X9="Select answer")),"",'C. Market conditions'!X9))</f>
        <v/>
      </c>
      <c r="Y26" s="122" t="str">
        <f>IF($B26="no","",IF((OR(ISBLANK('C. Market conditions'!Y9),'C. Market conditions'!Y9="Select answer")),"",'C. Market conditions'!Y9))</f>
        <v/>
      </c>
      <c r="Z26" s="122" t="str">
        <f>IF($B26="no","",IF((OR(ISBLANK('C. Market conditions'!Z9),'C. Market conditions'!Z9="Select answer")),"",'C. Market conditions'!Z9))</f>
        <v/>
      </c>
      <c r="AA26" s="122" t="str">
        <f>IF($B26="no","",IF((OR(ISBLANK('C. Market conditions'!AA9),'C. Market conditions'!AA9="Select answer")),"",'C. Market conditions'!AA9))</f>
        <v/>
      </c>
      <c r="AB26" s="165"/>
    </row>
    <row r="27" spans="1:28" hidden="1">
      <c r="A27" s="119" t="str">
        <f>'Adapted questions and answers'!$F27</f>
        <v>C9: Do commercial activities require special permits/ licences</v>
      </c>
      <c r="B27" s="207" t="str">
        <f>'Adapted questions and answers'!$R27</f>
        <v>no</v>
      </c>
      <c r="C27" s="122" t="str">
        <f>IF($B27="no","",IF((OR(ISBLANK('C. Market conditions'!C10),'C. Market conditions'!C10="Select answer")),"",'C. Market conditions'!C10))</f>
        <v/>
      </c>
      <c r="D27" s="122" t="str">
        <f>IF($B27="no","",IF((OR(ISBLANK('C. Market conditions'!D10),'C. Market conditions'!D10="Select answer")),"",'C. Market conditions'!D10))</f>
        <v/>
      </c>
      <c r="E27" s="122" t="str">
        <f>IF($B27="no","",IF((OR(ISBLANK('C. Market conditions'!E10),'C. Market conditions'!E10="Select answer")),"",'C. Market conditions'!E10))</f>
        <v/>
      </c>
      <c r="F27" s="122" t="str">
        <f>IF($B27="no","",IF((OR(ISBLANK('C. Market conditions'!F10),'C. Market conditions'!F10="Select answer")),"",'C. Market conditions'!F10))</f>
        <v/>
      </c>
      <c r="G27" s="122" t="str">
        <f>IF($B27="no","",IF((OR(ISBLANK('C. Market conditions'!G10),'C. Market conditions'!G10="Select answer")),"",'C. Market conditions'!G10))</f>
        <v/>
      </c>
      <c r="H27" s="122" t="str">
        <f>IF($B27="no","",IF((OR(ISBLANK('C. Market conditions'!H10),'C. Market conditions'!H10="Select answer")),"",'C. Market conditions'!H10))</f>
        <v/>
      </c>
      <c r="I27" s="122" t="str">
        <f>IF($B27="no","",IF((OR(ISBLANK('C. Market conditions'!I10),'C. Market conditions'!I10="Select answer")),"",'C. Market conditions'!I10))</f>
        <v/>
      </c>
      <c r="J27" s="122" t="str">
        <f>IF($B27="no","",IF((OR(ISBLANK('C. Market conditions'!J10),'C. Market conditions'!J10="Select answer")),"",'C. Market conditions'!J10))</f>
        <v/>
      </c>
      <c r="K27" s="122" t="str">
        <f>IF($B27="no","",IF((OR(ISBLANK('C. Market conditions'!K10),'C. Market conditions'!K10="Select answer")),"",'C. Market conditions'!K10))</f>
        <v/>
      </c>
      <c r="L27" s="122" t="str">
        <f>IF($B27="no","",IF((OR(ISBLANK('C. Market conditions'!L10),'C. Market conditions'!L10="Select answer")),"",'C. Market conditions'!L10))</f>
        <v/>
      </c>
      <c r="M27" s="122" t="str">
        <f>IF($B27="no","",IF((OR(ISBLANK('C. Market conditions'!M10),'C. Market conditions'!M10="Select answer")),"",'C. Market conditions'!M10))</f>
        <v/>
      </c>
      <c r="N27" s="122" t="str">
        <f>IF($B27="no","",IF((OR(ISBLANK('C. Market conditions'!N10),'C. Market conditions'!N10="Select answer")),"",'C. Market conditions'!N10))</f>
        <v/>
      </c>
      <c r="O27" s="122" t="str">
        <f>IF($B27="no","",IF((OR(ISBLANK('C. Market conditions'!O10),'C. Market conditions'!O10="Select answer")),"",'C. Market conditions'!O10))</f>
        <v/>
      </c>
      <c r="P27" s="122" t="str">
        <f>IF($B27="no","",IF((OR(ISBLANK('C. Market conditions'!P10),'C. Market conditions'!P10="Select answer")),"",'C. Market conditions'!P10))</f>
        <v/>
      </c>
      <c r="Q27" s="122" t="str">
        <f>IF($B27="no","",IF((OR(ISBLANK('C. Market conditions'!Q10),'C. Market conditions'!Q10="Select answer")),"",'C. Market conditions'!Q10))</f>
        <v/>
      </c>
      <c r="R27" s="122" t="str">
        <f>IF($B27="no","",IF((OR(ISBLANK('C. Market conditions'!R10),'C. Market conditions'!R10="Select answer")),"",'C. Market conditions'!R10))</f>
        <v/>
      </c>
      <c r="S27" s="122" t="str">
        <f>IF($B27="no","",IF((OR(ISBLANK('C. Market conditions'!S10),'C. Market conditions'!S10="Select answer")),"",'C. Market conditions'!S10))</f>
        <v/>
      </c>
      <c r="T27" s="122" t="str">
        <f>IF($B27="no","",IF((OR(ISBLANK('C. Market conditions'!T10),'C. Market conditions'!T10="Select answer")),"",'C. Market conditions'!T10))</f>
        <v/>
      </c>
      <c r="U27" s="122" t="str">
        <f>IF($B27="no","",IF((OR(ISBLANK('C. Market conditions'!U10),'C. Market conditions'!U10="Select answer")),"",'C. Market conditions'!U10))</f>
        <v/>
      </c>
      <c r="V27" s="122" t="str">
        <f>IF($B27="no","",IF((OR(ISBLANK('C. Market conditions'!V10),'C. Market conditions'!V10="Select answer")),"",'C. Market conditions'!V10))</f>
        <v/>
      </c>
      <c r="W27" s="122" t="str">
        <f>IF($B27="no","",IF((OR(ISBLANK('C. Market conditions'!W10),'C. Market conditions'!W10="Select answer")),"",'C. Market conditions'!W10))</f>
        <v/>
      </c>
      <c r="X27" s="122" t="str">
        <f>IF($B27="no","",IF((OR(ISBLANK('C. Market conditions'!X10),'C. Market conditions'!X10="Select answer")),"",'C. Market conditions'!X10))</f>
        <v/>
      </c>
      <c r="Y27" s="122" t="str">
        <f>IF($B27="no","",IF((OR(ISBLANK('C. Market conditions'!Y10),'C. Market conditions'!Y10="Select answer")),"",'C. Market conditions'!Y10))</f>
        <v/>
      </c>
      <c r="Z27" s="122" t="str">
        <f>IF($B27="no","",IF((OR(ISBLANK('C. Market conditions'!Z10),'C. Market conditions'!Z10="Select answer")),"",'C. Market conditions'!Z10))</f>
        <v/>
      </c>
      <c r="AA27" s="122" t="str">
        <f>IF($B27="no","",IF((OR(ISBLANK('C. Market conditions'!AA10),'C. Market conditions'!AA10="Select answer")),"",'C. Market conditions'!AA10))</f>
        <v/>
      </c>
    </row>
    <row r="28" spans="1:28" hidden="1">
      <c r="A28" s="119" t="str">
        <f>'Adapted questions and answers'!$F28</f>
        <v>D1: Can the existing business area output in the relevant market be maintained without utilising the patented technology?</v>
      </c>
      <c r="B28" s="207" t="str">
        <f>'Adapted questions and answers'!$R28</f>
        <v>no</v>
      </c>
      <c r="C28" s="122" t="str">
        <f>IF($B28="no","",IF((OR(ISBLANK('D. Finance'!C2),'D. Finance'!C2="Select answer")),"",'D. Finance'!C2))</f>
        <v/>
      </c>
      <c r="D28" s="122" t="str">
        <f>IF($B28="no","",IF((OR(ISBLANK('D. Finance'!D2),'D. Finance'!D2="Select answer")),"",'D. Finance'!D2))</f>
        <v/>
      </c>
      <c r="E28" s="122" t="str">
        <f>IF($B28="no","",IF((OR(ISBLANK('D. Finance'!E2),'D. Finance'!E2="Select answer")),"",'D. Finance'!E2))</f>
        <v/>
      </c>
      <c r="F28" s="122" t="str">
        <f>IF($B28="no","",IF((OR(ISBLANK('D. Finance'!F2),'D. Finance'!F2="Select answer")),"",'D. Finance'!F2))</f>
        <v/>
      </c>
      <c r="G28" s="122" t="str">
        <f>IF($B28="no","",IF((OR(ISBLANK('D. Finance'!G2),'D. Finance'!G2="Select answer")),"",'D. Finance'!G2))</f>
        <v/>
      </c>
      <c r="H28" s="122" t="str">
        <f>IF($B28="no","",IF((OR(ISBLANK('D. Finance'!H2),'D. Finance'!H2="Select answer")),"",'D. Finance'!H2))</f>
        <v/>
      </c>
      <c r="I28" s="122" t="str">
        <f>IF($B28="no","",IF((OR(ISBLANK('D. Finance'!I2),'D. Finance'!I2="Select answer")),"",'D. Finance'!I2))</f>
        <v/>
      </c>
      <c r="J28" s="122" t="str">
        <f>IF($B28="no","",IF((OR(ISBLANK('D. Finance'!J2),'D. Finance'!J2="Select answer")),"",'D. Finance'!J2))</f>
        <v/>
      </c>
      <c r="K28" s="122" t="str">
        <f>IF($B28="no","",IF((OR(ISBLANK('D. Finance'!K2),'D. Finance'!K2="Select answer")),"",'D. Finance'!K2))</f>
        <v/>
      </c>
      <c r="L28" s="122" t="str">
        <f>IF($B28="no","",IF((OR(ISBLANK('D. Finance'!L2),'D. Finance'!L2="Select answer")),"",'D. Finance'!L2))</f>
        <v/>
      </c>
      <c r="M28" s="122" t="str">
        <f>IF($B28="no","",IF((OR(ISBLANK('D. Finance'!M2),'D. Finance'!M2="Select answer")),"",'D. Finance'!M2))</f>
        <v/>
      </c>
      <c r="N28" s="122" t="str">
        <f>IF($B28="no","",IF((OR(ISBLANK('D. Finance'!N2),'D. Finance'!N2="Select answer")),"",'D. Finance'!N2))</f>
        <v/>
      </c>
      <c r="O28" s="122" t="str">
        <f>IF($B28="no","",IF((OR(ISBLANK('D. Finance'!O2),'D. Finance'!O2="Select answer")),"",'D. Finance'!O2))</f>
        <v/>
      </c>
      <c r="P28" s="122" t="str">
        <f>IF($B28="no","",IF((OR(ISBLANK('D. Finance'!P2),'D. Finance'!P2="Select answer")),"",'D. Finance'!P2))</f>
        <v/>
      </c>
      <c r="Q28" s="122" t="str">
        <f>IF($B28="no","",IF((OR(ISBLANK('D. Finance'!Q2),'D. Finance'!Q2="Select answer")),"",'D. Finance'!Q2))</f>
        <v/>
      </c>
      <c r="R28" s="122" t="str">
        <f>IF($B28="no","",IF((OR(ISBLANK('D. Finance'!R2),'D. Finance'!R2="Select answer")),"",'D. Finance'!R2))</f>
        <v/>
      </c>
      <c r="S28" s="122" t="str">
        <f>IF($B28="no","",IF((OR(ISBLANK('D. Finance'!S2),'D. Finance'!S2="Select answer")),"",'D. Finance'!S2))</f>
        <v/>
      </c>
      <c r="T28" s="122" t="str">
        <f>IF($B28="no","",IF((OR(ISBLANK('D. Finance'!T2),'D. Finance'!T2="Select answer")),"",'D. Finance'!T2))</f>
        <v/>
      </c>
      <c r="U28" s="122" t="str">
        <f>IF($B28="no","",IF((OR(ISBLANK('D. Finance'!U2),'D. Finance'!U2="Select answer")),"",'D. Finance'!U2))</f>
        <v/>
      </c>
      <c r="V28" s="122" t="str">
        <f>IF($B28="no","",IF((OR(ISBLANK('D. Finance'!V2),'D. Finance'!V2="Select answer")),"",'D. Finance'!V2))</f>
        <v/>
      </c>
      <c r="W28" s="122" t="str">
        <f>IF($B28="no","",IF((OR(ISBLANK('D. Finance'!W2),'D. Finance'!W2="Select answer")),"",'D. Finance'!W2))</f>
        <v/>
      </c>
      <c r="X28" s="122" t="str">
        <f>IF($B28="no","",IF((OR(ISBLANK('D. Finance'!X2),'D. Finance'!X2="Select answer")),"",'D. Finance'!X2))</f>
        <v/>
      </c>
      <c r="Y28" s="122" t="str">
        <f>IF($B28="no","",IF((OR(ISBLANK('D. Finance'!Y2),'D. Finance'!Y2="Select answer")),"",'D. Finance'!Y2))</f>
        <v/>
      </c>
      <c r="Z28" s="122" t="str">
        <f>IF($B28="no","",IF((OR(ISBLANK('D. Finance'!Z2),'D. Finance'!Z2="Select answer")),"",'D. Finance'!Z2))</f>
        <v/>
      </c>
      <c r="AA28" s="122" t="str">
        <f>IF($B28="no","",IF((OR(ISBLANK('D. Finance'!AA2),'D. Finance'!AA2="Select answer")),"",'D. Finance'!AA2))</f>
        <v/>
      </c>
    </row>
    <row r="29" spans="1:28" hidden="1">
      <c r="A29" s="119" t="str">
        <f>'Adapted questions and answers'!$F29</f>
        <v>D2: What are the necessary future development costs?</v>
      </c>
      <c r="B29" s="207" t="str">
        <f>'Adapted questions and answers'!$R29</f>
        <v>no</v>
      </c>
      <c r="C29" s="122" t="str">
        <f>IF($B29="no","",IF((OR(ISBLANK('D. Finance'!C3),'D. Finance'!C3="Select answer")),"",'D. Finance'!C3))</f>
        <v/>
      </c>
      <c r="D29" s="122" t="str">
        <f>IF($B29="no","",IF((OR(ISBLANK('D. Finance'!D3),'D. Finance'!D3="Select answer")),"",'D. Finance'!D3))</f>
        <v/>
      </c>
      <c r="E29" s="122" t="str">
        <f>IF($B29="no","",IF((OR(ISBLANK('D. Finance'!E3),'D. Finance'!E3="Select answer")),"",'D. Finance'!E3))</f>
        <v/>
      </c>
      <c r="F29" s="122" t="str">
        <f>IF($B29="no","",IF((OR(ISBLANK('D. Finance'!F3),'D. Finance'!F3="Select answer")),"",'D. Finance'!F3))</f>
        <v/>
      </c>
      <c r="G29" s="122" t="str">
        <f>IF($B29="no","",IF((OR(ISBLANK('D. Finance'!G3),'D. Finance'!G3="Select answer")),"",'D. Finance'!G3))</f>
        <v/>
      </c>
      <c r="H29" s="122" t="str">
        <f>IF($B29="no","",IF((OR(ISBLANK('D. Finance'!H3),'D. Finance'!H3="Select answer")),"",'D. Finance'!H3))</f>
        <v/>
      </c>
      <c r="I29" s="122" t="str">
        <f>IF($B29="no","",IF((OR(ISBLANK('D. Finance'!I3),'D. Finance'!I3="Select answer")),"",'D. Finance'!I3))</f>
        <v/>
      </c>
      <c r="J29" s="122" t="str">
        <f>IF($B29="no","",IF((OR(ISBLANK('D. Finance'!J3),'D. Finance'!J3="Select answer")),"",'D. Finance'!J3))</f>
        <v/>
      </c>
      <c r="K29" s="122" t="str">
        <f>IF($B29="no","",IF((OR(ISBLANK('D. Finance'!K3),'D. Finance'!K3="Select answer")),"",'D. Finance'!K3))</f>
        <v/>
      </c>
      <c r="L29" s="122" t="str">
        <f>IF($B29="no","",IF((OR(ISBLANK('D. Finance'!L3),'D. Finance'!L3="Select answer")),"",'D. Finance'!L3))</f>
        <v/>
      </c>
      <c r="M29" s="122" t="str">
        <f>IF($B29="no","",IF((OR(ISBLANK('D. Finance'!M3),'D. Finance'!M3="Select answer")),"",'D. Finance'!M3))</f>
        <v/>
      </c>
      <c r="N29" s="122" t="str">
        <f>IF($B29="no","",IF((OR(ISBLANK('D. Finance'!N3),'D. Finance'!N3="Select answer")),"",'D. Finance'!N3))</f>
        <v/>
      </c>
      <c r="O29" s="122" t="str">
        <f>IF($B29="no","",IF((OR(ISBLANK('D. Finance'!O3),'D. Finance'!O3="Select answer")),"",'D. Finance'!O3))</f>
        <v/>
      </c>
      <c r="P29" s="122" t="str">
        <f>IF($B29="no","",IF((OR(ISBLANK('D. Finance'!P3),'D. Finance'!P3="Select answer")),"",'D. Finance'!P3))</f>
        <v/>
      </c>
      <c r="Q29" s="122" t="str">
        <f>IF($B29="no","",IF((OR(ISBLANK('D. Finance'!Q3),'D. Finance'!Q3="Select answer")),"",'D. Finance'!Q3))</f>
        <v/>
      </c>
      <c r="R29" s="122" t="str">
        <f>IF($B29="no","",IF((OR(ISBLANK('D. Finance'!R3),'D. Finance'!R3="Select answer")),"",'D. Finance'!R3))</f>
        <v/>
      </c>
      <c r="S29" s="122" t="str">
        <f>IF($B29="no","",IF((OR(ISBLANK('D. Finance'!S3),'D. Finance'!S3="Select answer")),"",'D. Finance'!S3))</f>
        <v/>
      </c>
      <c r="T29" s="122" t="str">
        <f>IF($B29="no","",IF((OR(ISBLANK('D. Finance'!T3),'D. Finance'!T3="Select answer")),"",'D. Finance'!T3))</f>
        <v/>
      </c>
      <c r="U29" s="122" t="str">
        <f>IF($B29="no","",IF((OR(ISBLANK('D. Finance'!U3),'D. Finance'!U3="Select answer")),"",'D. Finance'!U3))</f>
        <v/>
      </c>
      <c r="V29" s="122" t="str">
        <f>IF($B29="no","",IF((OR(ISBLANK('D. Finance'!V3),'D. Finance'!V3="Select answer")),"",'D. Finance'!V3))</f>
        <v/>
      </c>
      <c r="W29" s="122" t="str">
        <f>IF($B29="no","",IF((OR(ISBLANK('D. Finance'!W3),'D. Finance'!W3="Select answer")),"",'D. Finance'!W3))</f>
        <v/>
      </c>
      <c r="X29" s="122" t="str">
        <f>IF($B29="no","",IF((OR(ISBLANK('D. Finance'!X3),'D. Finance'!X3="Select answer")),"",'D. Finance'!X3))</f>
        <v/>
      </c>
      <c r="Y29" s="122" t="str">
        <f>IF($B29="no","",IF((OR(ISBLANK('D. Finance'!Y3),'D. Finance'!Y3="Select answer")),"",'D. Finance'!Y3))</f>
        <v/>
      </c>
      <c r="Z29" s="122" t="str">
        <f>IF($B29="no","",IF((OR(ISBLANK('D. Finance'!Z3),'D. Finance'!Z3="Select answer")),"",'D. Finance'!Z3))</f>
        <v/>
      </c>
      <c r="AA29" s="122" t="str">
        <f>IF($B29="no","",IF((OR(ISBLANK('D. Finance'!AA3),'D. Finance'!AA3="Select answer")),"",'D. Finance'!AA3))</f>
        <v/>
      </c>
    </row>
    <row r="30" spans="1:28" s="42" customFormat="1">
      <c r="A30" s="169" t="str">
        <f>'Adapted questions and answers'!$F30</f>
        <v>D3: What is the index for cost of production when implementing the patented technology?</v>
      </c>
      <c r="B30" s="209" t="str">
        <f>'Adapted questions and answers'!$R30</f>
        <v>yes</v>
      </c>
      <c r="C30" s="167">
        <f>IF($B30="no","",IF((OR(ISBLANK('D. Finance'!C4),'D. Finance'!C4="Select answer")),"",'D. Finance'!C4))</f>
        <v>1</v>
      </c>
      <c r="D30" s="167">
        <f>IF($B30="no","",IF((OR(ISBLANK('D. Finance'!D4),'D. Finance'!D4="Select answer")),"",'D. Finance'!D4))</f>
        <v>1</v>
      </c>
      <c r="E30" s="167" t="str">
        <f>IF($B30="no","",IF((OR(ISBLANK('D. Finance'!E4),'D. Finance'!E4="Select answer")),"",'D. Finance'!E4))</f>
        <v/>
      </c>
      <c r="F30" s="167" t="str">
        <f>IF($B30="no","",IF((OR(ISBLANK('D. Finance'!F4),'D. Finance'!F4="Select answer")),"",'D. Finance'!F4))</f>
        <v/>
      </c>
      <c r="G30" s="167" t="str">
        <f>IF($B30="no","",IF((OR(ISBLANK('D. Finance'!G4),'D. Finance'!G4="Select answer")),"",'D. Finance'!G4))</f>
        <v/>
      </c>
      <c r="H30" s="167" t="str">
        <f>IF($B30="no","",IF((OR(ISBLANK('D. Finance'!H4),'D. Finance'!H4="Select answer")),"",'D. Finance'!H4))</f>
        <v/>
      </c>
      <c r="I30" s="167" t="str">
        <f>IF($B30="no","",IF((OR(ISBLANK('D. Finance'!I4),'D. Finance'!I4="Select answer")),"",'D. Finance'!I4))</f>
        <v/>
      </c>
      <c r="J30" s="167" t="str">
        <f>IF($B30="no","",IF((OR(ISBLANK('D. Finance'!J4),'D. Finance'!J4="Select answer")),"",'D. Finance'!J4))</f>
        <v/>
      </c>
      <c r="K30" s="167" t="str">
        <f>IF($B30="no","",IF((OR(ISBLANK('D. Finance'!K4),'D. Finance'!K4="Select answer")),"",'D. Finance'!K4))</f>
        <v/>
      </c>
      <c r="L30" s="167" t="str">
        <f>IF($B30="no","",IF((OR(ISBLANK('D. Finance'!L4),'D. Finance'!L4="Select answer")),"",'D. Finance'!L4))</f>
        <v/>
      </c>
      <c r="M30" s="167" t="str">
        <f>IF($B30="no","",IF((OR(ISBLANK('D. Finance'!M4),'D. Finance'!M4="Select answer")),"",'D. Finance'!M4))</f>
        <v/>
      </c>
      <c r="N30" s="122" t="str">
        <f>IF($B30="no","",IF((OR(ISBLANK('D. Finance'!N4),'D. Finance'!N4="Select answer")),"",'D. Finance'!N4))</f>
        <v/>
      </c>
      <c r="O30" s="122" t="str">
        <f>IF($B30="no","",IF((OR(ISBLANK('D. Finance'!O4),'D. Finance'!O4="Select answer")),"",'D. Finance'!O4))</f>
        <v/>
      </c>
      <c r="P30" s="122" t="str">
        <f>IF($B30="no","",IF((OR(ISBLANK('D. Finance'!P4),'D. Finance'!P4="Select answer")),"",'D. Finance'!P4))</f>
        <v/>
      </c>
      <c r="Q30" s="122" t="str">
        <f>IF($B30="no","",IF((OR(ISBLANK('D. Finance'!Q4),'D. Finance'!Q4="Select answer")),"",'D. Finance'!Q4))</f>
        <v/>
      </c>
      <c r="R30" s="122" t="str">
        <f>IF($B30="no","",IF((OR(ISBLANK('D. Finance'!R4),'D. Finance'!R4="Select answer")),"",'D. Finance'!R4))</f>
        <v/>
      </c>
      <c r="S30" s="122" t="str">
        <f>IF($B30="no","",IF((OR(ISBLANK('D. Finance'!S4),'D. Finance'!S4="Select answer")),"",'D. Finance'!S4))</f>
        <v/>
      </c>
      <c r="T30" s="122" t="str">
        <f>IF($B30="no","",IF((OR(ISBLANK('D. Finance'!T4),'D. Finance'!T4="Select answer")),"",'D. Finance'!T4))</f>
        <v/>
      </c>
      <c r="U30" s="122" t="str">
        <f>IF($B30="no","",IF((OR(ISBLANK('D. Finance'!U4),'D. Finance'!U4="Select answer")),"",'D. Finance'!U4))</f>
        <v/>
      </c>
      <c r="V30" s="122" t="str">
        <f>IF($B30="no","",IF((OR(ISBLANK('D. Finance'!V4),'D. Finance'!V4="Select answer")),"",'D. Finance'!V4))</f>
        <v/>
      </c>
      <c r="W30" s="122" t="str">
        <f>IF($B30="no","",IF((OR(ISBLANK('D. Finance'!W4),'D. Finance'!W4="Select answer")),"",'D. Finance'!W4))</f>
        <v/>
      </c>
      <c r="X30" s="122" t="str">
        <f>IF($B30="no","",IF((OR(ISBLANK('D. Finance'!X4),'D. Finance'!X4="Select answer")),"",'D. Finance'!X4))</f>
        <v/>
      </c>
      <c r="Y30" s="122" t="str">
        <f>IF($B30="no","",IF((OR(ISBLANK('D. Finance'!Y4),'D. Finance'!Y4="Select answer")),"",'D. Finance'!Y4))</f>
        <v/>
      </c>
      <c r="Z30" s="122" t="str">
        <f>IF($B30="no","",IF((OR(ISBLANK('D. Finance'!Z4),'D. Finance'!Z4="Select answer")),"",'D. Finance'!Z4))</f>
        <v/>
      </c>
      <c r="AA30" s="122" t="str">
        <f>IF($B30="no","",IF((OR(ISBLANK('D. Finance'!AA4),'D. Finance'!AA4="Select answer")),"",'D. Finance'!AA4))</f>
        <v/>
      </c>
      <c r="AB30" s="165"/>
    </row>
    <row r="31" spans="1:28" hidden="1">
      <c r="A31" s="119" t="str">
        <f>'Adapted questions and answers'!$F31</f>
        <v>D4: What investment is necessary for production equipment?</v>
      </c>
      <c r="B31" s="207" t="str">
        <f>'Adapted questions and answers'!$R31</f>
        <v>no</v>
      </c>
      <c r="C31" s="122" t="str">
        <f>IF($B31="no","",IF((OR(ISBLANK('D. Finance'!C5),'D. Finance'!C5="Select answer")),"",'D. Finance'!C5))</f>
        <v/>
      </c>
      <c r="D31" s="122" t="str">
        <f>IF($B31="no","",IF((OR(ISBLANK('D. Finance'!D5),'D. Finance'!D5="Select answer")),"",'D. Finance'!D5))</f>
        <v/>
      </c>
      <c r="E31" s="122" t="str">
        <f>IF($B31="no","",IF((OR(ISBLANK('D. Finance'!E5),'D. Finance'!E5="Select answer")),"",'D. Finance'!E5))</f>
        <v/>
      </c>
      <c r="F31" s="122" t="str">
        <f>IF($B31="no","",IF((OR(ISBLANK('D. Finance'!F5),'D. Finance'!F5="Select answer")),"",'D. Finance'!F5))</f>
        <v/>
      </c>
      <c r="G31" s="122" t="str">
        <f>IF($B31="no","",IF((OR(ISBLANK('D. Finance'!G5),'D. Finance'!G5="Select answer")),"",'D. Finance'!G5))</f>
        <v/>
      </c>
      <c r="H31" s="122" t="str">
        <f>IF($B31="no","",IF((OR(ISBLANK('D. Finance'!H5),'D. Finance'!H5="Select answer")),"",'D. Finance'!H5))</f>
        <v/>
      </c>
      <c r="I31" s="122" t="str">
        <f>IF($B31="no","",IF((OR(ISBLANK('D. Finance'!I5),'D. Finance'!I5="Select answer")),"",'D. Finance'!I5))</f>
        <v/>
      </c>
      <c r="J31" s="122" t="str">
        <f>IF($B31="no","",IF((OR(ISBLANK('D. Finance'!J5),'D. Finance'!J5="Select answer")),"",'D. Finance'!J5))</f>
        <v/>
      </c>
      <c r="K31" s="122" t="str">
        <f>IF($B31="no","",IF((OR(ISBLANK('D. Finance'!K5),'D. Finance'!K5="Select answer")),"",'D. Finance'!K5))</f>
        <v/>
      </c>
      <c r="L31" s="122" t="str">
        <f>IF($B31="no","",IF((OR(ISBLANK('D. Finance'!L5),'D. Finance'!L5="Select answer")),"",'D. Finance'!L5))</f>
        <v/>
      </c>
      <c r="M31" s="122" t="str">
        <f>IF($B31="no","",IF((OR(ISBLANK('D. Finance'!M5),'D. Finance'!M5="Select answer")),"",'D. Finance'!M5))</f>
        <v/>
      </c>
      <c r="N31" s="122" t="str">
        <f>IF($B31="no","",IF((OR(ISBLANK('D. Finance'!N5),'D. Finance'!N5="Select answer")),"",'D. Finance'!N5))</f>
        <v/>
      </c>
      <c r="O31" s="122" t="str">
        <f>IF($B31="no","",IF((OR(ISBLANK('D. Finance'!O5),'D. Finance'!O5="Select answer")),"",'D. Finance'!O5))</f>
        <v/>
      </c>
      <c r="P31" s="122" t="str">
        <f>IF($B31="no","",IF((OR(ISBLANK('D. Finance'!P5),'D. Finance'!P5="Select answer")),"",'D. Finance'!P5))</f>
        <v/>
      </c>
      <c r="Q31" s="122" t="str">
        <f>IF($B31="no","",IF((OR(ISBLANK('D. Finance'!Q5),'D. Finance'!Q5="Select answer")),"",'D. Finance'!Q5))</f>
        <v/>
      </c>
      <c r="R31" s="122" t="str">
        <f>IF($B31="no","",IF((OR(ISBLANK('D. Finance'!R5),'D. Finance'!R5="Select answer")),"",'D. Finance'!R5))</f>
        <v/>
      </c>
      <c r="S31" s="122" t="str">
        <f>IF($B31="no","",IF((OR(ISBLANK('D. Finance'!S5),'D. Finance'!S5="Select answer")),"",'D. Finance'!S5))</f>
        <v/>
      </c>
      <c r="T31" s="122" t="str">
        <f>IF($B31="no","",IF((OR(ISBLANK('D. Finance'!T5),'D. Finance'!T5="Select answer")),"",'D. Finance'!T5))</f>
        <v/>
      </c>
      <c r="U31" s="122" t="str">
        <f>IF($B31="no","",IF((OR(ISBLANK('D. Finance'!U5),'D. Finance'!U5="Select answer")),"",'D. Finance'!U5))</f>
        <v/>
      </c>
      <c r="V31" s="122" t="str">
        <f>IF($B31="no","",IF((OR(ISBLANK('D. Finance'!V5),'D. Finance'!V5="Select answer")),"",'D. Finance'!V5))</f>
        <v/>
      </c>
      <c r="W31" s="122" t="str">
        <f>IF($B31="no","",IF((OR(ISBLANK('D. Finance'!W5),'D. Finance'!W5="Select answer")),"",'D. Finance'!W5))</f>
        <v/>
      </c>
      <c r="X31" s="122" t="str">
        <f>IF($B31="no","",IF((OR(ISBLANK('D. Finance'!X5),'D. Finance'!X5="Select answer")),"",'D. Finance'!X5))</f>
        <v/>
      </c>
      <c r="Y31" s="122" t="str">
        <f>IF($B31="no","",IF((OR(ISBLANK('D. Finance'!Y5),'D. Finance'!Y5="Select answer")),"",'D. Finance'!Y5))</f>
        <v/>
      </c>
      <c r="Z31" s="122" t="str">
        <f>IF($B31="no","",IF((OR(ISBLANK('D. Finance'!Z5),'D. Finance'!Z5="Select answer")),"",'D. Finance'!Z5))</f>
        <v/>
      </c>
      <c r="AA31" s="122" t="str">
        <f>IF($B31="no","",IF((OR(ISBLANK('D. Finance'!AA5),'D. Finance'!AA5="Select answer")),"",'D. Finance'!AA5))</f>
        <v/>
      </c>
    </row>
    <row r="32" spans="1:28" hidden="1">
      <c r="A32" s="119" t="str">
        <f>'Adapted questions and answers'!$F32</f>
        <v>D5: Does the company have the financial capacity to cover patent renewal fees in the relevant markets?</v>
      </c>
      <c r="B32" s="207" t="str">
        <f>'Adapted questions and answers'!$R32</f>
        <v>no</v>
      </c>
      <c r="C32" s="122" t="str">
        <f>IF($B32="no","",IF((OR(ISBLANK('D. Finance'!C6),'D. Finance'!C6="Select answer")),"",'D. Finance'!C6))</f>
        <v/>
      </c>
      <c r="D32" s="122" t="str">
        <f>IF($B32="no","",IF((OR(ISBLANK('D. Finance'!D6),'D. Finance'!D6="Select answer")),"",'D. Finance'!D6))</f>
        <v/>
      </c>
      <c r="E32" s="122" t="str">
        <f>IF($B32="no","",IF((OR(ISBLANK('D. Finance'!E6),'D. Finance'!E6="Select answer")),"",'D. Finance'!E6))</f>
        <v/>
      </c>
      <c r="F32" s="122" t="str">
        <f>IF($B32="no","",IF((OR(ISBLANK('D. Finance'!F6),'D. Finance'!F6="Select answer")),"",'D. Finance'!F6))</f>
        <v/>
      </c>
      <c r="G32" s="122" t="str">
        <f>IF($B32="no","",IF((OR(ISBLANK('D. Finance'!G6),'D. Finance'!G6="Select answer")),"",'D. Finance'!G6))</f>
        <v/>
      </c>
      <c r="H32" s="122" t="str">
        <f>IF($B32="no","",IF((OR(ISBLANK('D. Finance'!H6),'D. Finance'!H6="Select answer")),"",'D. Finance'!H6))</f>
        <v/>
      </c>
      <c r="I32" s="122" t="str">
        <f>IF($B32="no","",IF((OR(ISBLANK('D. Finance'!I6),'D. Finance'!I6="Select answer")),"",'D. Finance'!I6))</f>
        <v/>
      </c>
      <c r="J32" s="122" t="str">
        <f>IF($B32="no","",IF((OR(ISBLANK('D. Finance'!J6),'D. Finance'!J6="Select answer")),"",'D. Finance'!J6))</f>
        <v/>
      </c>
      <c r="K32" s="122" t="str">
        <f>IF($B32="no","",IF((OR(ISBLANK('D. Finance'!K6),'D. Finance'!K6="Select answer")),"",'D. Finance'!K6))</f>
        <v/>
      </c>
      <c r="L32" s="122" t="str">
        <f>IF($B32="no","",IF((OR(ISBLANK('D. Finance'!L6),'D. Finance'!L6="Select answer")),"",'D. Finance'!L6))</f>
        <v/>
      </c>
      <c r="M32" s="122" t="str">
        <f>IF($B32="no","",IF((OR(ISBLANK('D. Finance'!M6),'D. Finance'!M6="Select answer")),"",'D. Finance'!M6))</f>
        <v/>
      </c>
      <c r="N32" s="122" t="str">
        <f>IF($B32="no","",IF((OR(ISBLANK('D. Finance'!N6),'D. Finance'!N6="Select answer")),"",'D. Finance'!N6))</f>
        <v/>
      </c>
      <c r="O32" s="122" t="str">
        <f>IF($B32="no","",IF((OR(ISBLANK('D. Finance'!O6),'D. Finance'!O6="Select answer")),"",'D. Finance'!O6))</f>
        <v/>
      </c>
      <c r="P32" s="122" t="str">
        <f>IF($B32="no","",IF((OR(ISBLANK('D. Finance'!P6),'D. Finance'!P6="Select answer")),"",'D. Finance'!P6))</f>
        <v/>
      </c>
      <c r="Q32" s="122" t="str">
        <f>IF($B32="no","",IF((OR(ISBLANK('D. Finance'!Q6),'D. Finance'!Q6="Select answer")),"",'D. Finance'!Q6))</f>
        <v/>
      </c>
      <c r="R32" s="122" t="str">
        <f>IF($B32="no","",IF((OR(ISBLANK('D. Finance'!R6),'D. Finance'!R6="Select answer")),"",'D. Finance'!R6))</f>
        <v/>
      </c>
      <c r="S32" s="122" t="str">
        <f>IF($B32="no","",IF((OR(ISBLANK('D. Finance'!S6),'D. Finance'!S6="Select answer")),"",'D. Finance'!S6))</f>
        <v/>
      </c>
      <c r="T32" s="122" t="str">
        <f>IF($B32="no","",IF((OR(ISBLANK('D. Finance'!T6),'D. Finance'!T6="Select answer")),"",'D. Finance'!T6))</f>
        <v/>
      </c>
      <c r="U32" s="122" t="str">
        <f>IF($B32="no","",IF((OR(ISBLANK('D. Finance'!U6),'D. Finance'!U6="Select answer")),"",'D. Finance'!U6))</f>
        <v/>
      </c>
      <c r="V32" s="122" t="str">
        <f>IF($B32="no","",IF((OR(ISBLANK('D. Finance'!V6),'D. Finance'!V6="Select answer")),"",'D. Finance'!V6))</f>
        <v/>
      </c>
      <c r="W32" s="122" t="str">
        <f>IF($B32="no","",IF((OR(ISBLANK('D. Finance'!W6),'D. Finance'!W6="Select answer")),"",'D. Finance'!W6))</f>
        <v/>
      </c>
      <c r="X32" s="122" t="str">
        <f>IF($B32="no","",IF((OR(ISBLANK('D. Finance'!X6),'D. Finance'!X6="Select answer")),"",'D. Finance'!X6))</f>
        <v/>
      </c>
      <c r="Y32" s="122" t="str">
        <f>IF($B32="no","",IF((OR(ISBLANK('D. Finance'!Y6),'D. Finance'!Y6="Select answer")),"",'D. Finance'!Y6))</f>
        <v/>
      </c>
      <c r="Z32" s="122" t="str">
        <f>IF($B32="no","",IF((OR(ISBLANK('D. Finance'!Z6),'D. Finance'!Z6="Select answer")),"",'D. Finance'!Z6))</f>
        <v/>
      </c>
      <c r="AA32" s="122" t="str">
        <f>IF($B32="no","",IF((OR(ISBLANK('D. Finance'!AA6),'D. Finance'!AA6="Select answer")),"",'D. Finance'!AA6))</f>
        <v/>
      </c>
    </row>
    <row r="33" spans="1:27" hidden="1">
      <c r="A33" s="119" t="str">
        <f>'Adapted questions and answers'!$F33</f>
        <v>D6: What is the patented technology`s contribution to company profits?</v>
      </c>
      <c r="B33" s="207" t="str">
        <f>'Adapted questions and answers'!$R33</f>
        <v>no</v>
      </c>
      <c r="C33" s="122" t="str">
        <f>IF($B33="no","",IF((OR(ISBLANK('D. Finance'!C7),'D. Finance'!C7="Select answer")),"",'D. Finance'!C7))</f>
        <v/>
      </c>
      <c r="D33" s="122" t="str">
        <f>IF($B33="no","",IF((OR(ISBLANK('D. Finance'!D7),'D. Finance'!D7="Select answer")),"",'D. Finance'!D7))</f>
        <v/>
      </c>
      <c r="E33" s="122" t="str">
        <f>IF($B33="no","",IF((OR(ISBLANK('D. Finance'!E7),'D. Finance'!E7="Select answer")),"",'D. Finance'!E7))</f>
        <v/>
      </c>
      <c r="F33" s="122" t="str">
        <f>IF($B33="no","",IF((OR(ISBLANK('D. Finance'!F7),'D. Finance'!F7="Select answer")),"",'D. Finance'!F7))</f>
        <v/>
      </c>
      <c r="G33" s="122" t="str">
        <f>IF($B33="no","",IF((OR(ISBLANK('D. Finance'!G7),'D. Finance'!G7="Select answer")),"",'D. Finance'!G7))</f>
        <v/>
      </c>
      <c r="H33" s="122" t="str">
        <f>IF($B33="no","",IF((OR(ISBLANK('D. Finance'!H7),'D. Finance'!H7="Select answer")),"",'D. Finance'!H7))</f>
        <v/>
      </c>
      <c r="I33" s="122" t="str">
        <f>IF($B33="no","",IF((OR(ISBLANK('D. Finance'!I7),'D. Finance'!I7="Select answer")),"",'D. Finance'!I7))</f>
        <v/>
      </c>
      <c r="J33" s="122" t="str">
        <f>IF($B33="no","",IF((OR(ISBLANK('D. Finance'!J7),'D. Finance'!J7="Select answer")),"",'D. Finance'!J7))</f>
        <v/>
      </c>
      <c r="K33" s="122" t="str">
        <f>IF($B33="no","",IF((OR(ISBLANK('D. Finance'!K7),'D. Finance'!K7="Select answer")),"",'D. Finance'!K7))</f>
        <v/>
      </c>
      <c r="L33" s="122" t="str">
        <f>IF($B33="no","",IF((OR(ISBLANK('D. Finance'!L7),'D. Finance'!L7="Select answer")),"",'D. Finance'!L7))</f>
        <v/>
      </c>
      <c r="M33" s="122" t="str">
        <f>IF($B33="no","",IF((OR(ISBLANK('D. Finance'!M7),'D. Finance'!M7="Select answer")),"",'D. Finance'!M7))</f>
        <v/>
      </c>
      <c r="N33" s="122" t="str">
        <f>IF($B33="no","",IF((OR(ISBLANK('D. Finance'!N7),'D. Finance'!N7="Select answer")),"",'D. Finance'!N7))</f>
        <v/>
      </c>
      <c r="O33" s="122" t="str">
        <f>IF($B33="no","",IF((OR(ISBLANK('D. Finance'!O7),'D. Finance'!O7="Select answer")),"",'D. Finance'!O7))</f>
        <v/>
      </c>
      <c r="P33" s="122" t="str">
        <f>IF($B33="no","",IF((OR(ISBLANK('D. Finance'!P7),'D. Finance'!P7="Select answer")),"",'D. Finance'!P7))</f>
        <v/>
      </c>
      <c r="Q33" s="122" t="str">
        <f>IF($B33="no","",IF((OR(ISBLANK('D. Finance'!Q7),'D. Finance'!Q7="Select answer")),"",'D. Finance'!Q7))</f>
        <v/>
      </c>
      <c r="R33" s="122" t="str">
        <f>IF($B33="no","",IF((OR(ISBLANK('D. Finance'!R7),'D. Finance'!R7="Select answer")),"",'D. Finance'!R7))</f>
        <v/>
      </c>
      <c r="S33" s="122" t="str">
        <f>IF($B33="no","",IF((OR(ISBLANK('D. Finance'!S7),'D. Finance'!S7="Select answer")),"",'D. Finance'!S7))</f>
        <v/>
      </c>
      <c r="T33" s="122" t="str">
        <f>IF($B33="no","",IF((OR(ISBLANK('D. Finance'!T7),'D. Finance'!T7="Select answer")),"",'D. Finance'!T7))</f>
        <v/>
      </c>
      <c r="U33" s="122" t="str">
        <f>IF($B33="no","",IF((OR(ISBLANK('D. Finance'!U7),'D. Finance'!U7="Select answer")),"",'D. Finance'!U7))</f>
        <v/>
      </c>
      <c r="V33" s="122" t="str">
        <f>IF($B33="no","",IF((OR(ISBLANK('D. Finance'!V7),'D. Finance'!V7="Select answer")),"",'D. Finance'!V7))</f>
        <v/>
      </c>
      <c r="W33" s="122" t="str">
        <f>IF($B33="no","",IF((OR(ISBLANK('D. Finance'!W7),'D. Finance'!W7="Select answer")),"",'D. Finance'!W7))</f>
        <v/>
      </c>
      <c r="X33" s="122" t="str">
        <f>IF($B33="no","",IF((OR(ISBLANK('D. Finance'!X7),'D. Finance'!X7="Select answer")),"",'D. Finance'!X7))</f>
        <v/>
      </c>
      <c r="Y33" s="122" t="str">
        <f>IF($B33="no","",IF((OR(ISBLANK('D. Finance'!Y7),'D. Finance'!Y7="Select answer")),"",'D. Finance'!Y7))</f>
        <v/>
      </c>
      <c r="Z33" s="122" t="str">
        <f>IF($B33="no","",IF((OR(ISBLANK('D. Finance'!Z7),'D. Finance'!Z7="Select answer")),"",'D. Finance'!Z7))</f>
        <v/>
      </c>
      <c r="AA33" s="122" t="str">
        <f>IF($B33="no","",IF((OR(ISBLANK('D. Finance'!AA7),'D. Finance'!AA7="Select answer")),"",'D. Finance'!AA7))</f>
        <v/>
      </c>
    </row>
    <row r="34" spans="1:27" hidden="1">
      <c r="A34" s="119" t="str">
        <f>'Adapted questions and answers'!$F34</f>
        <v>E1: Is the object of the patent to secure position held in existing markets?</v>
      </c>
      <c r="B34" s="207" t="str">
        <f>'Adapted questions and answers'!$R34</f>
        <v>no</v>
      </c>
      <c r="C34" s="122" t="str">
        <f>IF($B34="no","",IF((OR(ISBLANK('E. Strategy'!C2),'E. Strategy'!C2="Select answer")),"",'E. Strategy'!C2))</f>
        <v/>
      </c>
      <c r="D34" s="122" t="str">
        <f>IF($B34="no","",IF((OR(ISBLANK('E. Strategy'!D2),'E. Strategy'!D2="Select answer")),"",'E. Strategy'!D2))</f>
        <v/>
      </c>
      <c r="E34" s="122" t="str">
        <f>IF($B34="no","",IF((OR(ISBLANK('E. Strategy'!E2),'E. Strategy'!E2="Select answer")),"",'E. Strategy'!E2))</f>
        <v/>
      </c>
      <c r="F34" s="122" t="str">
        <f>IF($B34="no","",IF((OR(ISBLANK('E. Strategy'!F2),'E. Strategy'!F2="Select answer")),"",'E. Strategy'!F2))</f>
        <v/>
      </c>
      <c r="G34" s="122" t="str">
        <f>IF($B34="no","",IF((OR(ISBLANK('E. Strategy'!G2),'E. Strategy'!G2="Select answer")),"",'E. Strategy'!G2))</f>
        <v/>
      </c>
      <c r="H34" s="122" t="str">
        <f>IF($B34="no","",IF((OR(ISBLANK('E. Strategy'!H2),'E. Strategy'!H2="Select answer")),"",'E. Strategy'!H2))</f>
        <v/>
      </c>
      <c r="I34" s="122" t="str">
        <f>IF($B34="no","",IF((OR(ISBLANK('E. Strategy'!I2),'E. Strategy'!I2="Select answer")),"",'E. Strategy'!I2))</f>
        <v/>
      </c>
      <c r="J34" s="122" t="str">
        <f>IF($B34="no","",IF((OR(ISBLANK('E. Strategy'!J2),'E. Strategy'!J2="Select answer")),"",'E. Strategy'!J2))</f>
        <v/>
      </c>
      <c r="K34" s="122" t="str">
        <f>IF($B34="no","",IF((OR(ISBLANK('E. Strategy'!K2),'E. Strategy'!K2="Select answer")),"",'E. Strategy'!K2))</f>
        <v/>
      </c>
      <c r="L34" s="122" t="str">
        <f>IF($B34="no","",IF((OR(ISBLANK('E. Strategy'!L2),'E. Strategy'!L2="Select answer")),"",'E. Strategy'!L2))</f>
        <v/>
      </c>
      <c r="M34" s="122" t="str">
        <f>IF($B34="no","",IF((OR(ISBLANK('E. Strategy'!M2),'E. Strategy'!M2="Select answer")),"",'E. Strategy'!M2))</f>
        <v/>
      </c>
      <c r="N34" s="122" t="str">
        <f>IF($B34="no","",IF((OR(ISBLANK('E. Strategy'!N2),'E. Strategy'!N2="Select answer")),"",'E. Strategy'!N2))</f>
        <v/>
      </c>
      <c r="O34" s="122" t="str">
        <f>IF($B34="no","",IF((OR(ISBLANK('E. Strategy'!O2),'E. Strategy'!O2="Select answer")),"",'E. Strategy'!O2))</f>
        <v/>
      </c>
      <c r="P34" s="122" t="str">
        <f>IF($B34="no","",IF((OR(ISBLANK('E. Strategy'!P2),'E. Strategy'!P2="Select answer")),"",'E. Strategy'!P2))</f>
        <v/>
      </c>
      <c r="Q34" s="122" t="str">
        <f>IF($B34="no","",IF((OR(ISBLANK('E. Strategy'!Q2),'E. Strategy'!Q2="Select answer")),"",'E. Strategy'!Q2))</f>
        <v/>
      </c>
      <c r="R34" s="122" t="str">
        <f>IF($B34="no","",IF((OR(ISBLANK('E. Strategy'!R2),'E. Strategy'!R2="Select answer")),"",'E. Strategy'!R2))</f>
        <v/>
      </c>
      <c r="S34" s="122" t="str">
        <f>IF($B34="no","",IF((OR(ISBLANK('E. Strategy'!S2),'E. Strategy'!S2="Select answer")),"",'E. Strategy'!S2))</f>
        <v/>
      </c>
      <c r="T34" s="122" t="str">
        <f>IF($B34="no","",IF((OR(ISBLANK('E. Strategy'!T2),'E. Strategy'!T2="Select answer")),"",'E. Strategy'!T2))</f>
        <v/>
      </c>
      <c r="U34" s="122" t="str">
        <f>IF($B34="no","",IF((OR(ISBLANK('E. Strategy'!U2),'E. Strategy'!U2="Select answer")),"",'E. Strategy'!U2))</f>
        <v/>
      </c>
      <c r="V34" s="122" t="str">
        <f>IF($B34="no","",IF((OR(ISBLANK('E. Strategy'!V2),'E. Strategy'!V2="Select answer")),"",'E. Strategy'!V2))</f>
        <v/>
      </c>
      <c r="W34" s="122" t="str">
        <f>IF($B34="no","",IF((OR(ISBLANK('E. Strategy'!W2),'E. Strategy'!W2="Select answer")),"",'E. Strategy'!W2))</f>
        <v/>
      </c>
      <c r="X34" s="122" t="str">
        <f>IF($B34="no","",IF((OR(ISBLANK('E. Strategy'!X2),'E. Strategy'!X2="Select answer")),"",'E. Strategy'!X2))</f>
        <v/>
      </c>
      <c r="Y34" s="122" t="str">
        <f>IF($B34="no","",IF((OR(ISBLANK('E. Strategy'!Y2),'E. Strategy'!Y2="Select answer")),"",'E. Strategy'!Y2))</f>
        <v/>
      </c>
      <c r="Z34" s="122" t="str">
        <f>IF($B34="no","",IF((OR(ISBLANK('E. Strategy'!Z2),'E. Strategy'!Z2="Select answer")),"",'E. Strategy'!Z2))</f>
        <v/>
      </c>
      <c r="AA34" s="122" t="str">
        <f>IF($B34="no","",IF((OR(ISBLANK('E. Strategy'!AA2),'E. Strategy'!AA2="Select answer")),"",'E. Strategy'!AA2))</f>
        <v/>
      </c>
    </row>
    <row r="35" spans="1:27" hidden="1">
      <c r="A35" s="119" t="str">
        <f>'Adapted questions and answers'!$F35</f>
        <v>E2: Is the object of the patent to win new markets?</v>
      </c>
      <c r="B35" s="207" t="str">
        <f>'Adapted questions and answers'!$R35</f>
        <v>no</v>
      </c>
      <c r="C35" s="122" t="str">
        <f>IF($B35="no","",IF((OR(ISBLANK('E. Strategy'!C3),'E. Strategy'!C3="Select answer")),"",'E. Strategy'!C3))</f>
        <v/>
      </c>
      <c r="D35" s="122" t="str">
        <f>IF($B35="no","",IF((OR(ISBLANK('E. Strategy'!D3),'E. Strategy'!D3="Select answer")),"",'E. Strategy'!D3))</f>
        <v/>
      </c>
      <c r="E35" s="122" t="str">
        <f>IF($B35="no","",IF((OR(ISBLANK('E. Strategy'!E3),'E. Strategy'!E3="Select answer")),"",'E. Strategy'!E3))</f>
        <v/>
      </c>
      <c r="F35" s="122" t="str">
        <f>IF($B35="no","",IF((OR(ISBLANK('E. Strategy'!F3),'E. Strategy'!F3="Select answer")),"",'E. Strategy'!F3))</f>
        <v/>
      </c>
      <c r="G35" s="122" t="str">
        <f>IF($B35="no","",IF((OR(ISBLANK('E. Strategy'!G3),'E. Strategy'!G3="Select answer")),"",'E. Strategy'!G3))</f>
        <v/>
      </c>
      <c r="H35" s="122" t="str">
        <f>IF($B35="no","",IF((OR(ISBLANK('E. Strategy'!H3),'E. Strategy'!H3="Select answer")),"",'E. Strategy'!H3))</f>
        <v/>
      </c>
      <c r="I35" s="122" t="str">
        <f>IF($B35="no","",IF((OR(ISBLANK('E. Strategy'!I3),'E. Strategy'!I3="Select answer")),"",'E. Strategy'!I3))</f>
        <v/>
      </c>
      <c r="J35" s="122" t="str">
        <f>IF($B35="no","",IF((OR(ISBLANK('E. Strategy'!J3),'E. Strategy'!J3="Select answer")),"",'E. Strategy'!J3))</f>
        <v/>
      </c>
      <c r="K35" s="122" t="str">
        <f>IF($B35="no","",IF((OR(ISBLANK('E. Strategy'!K3),'E. Strategy'!K3="Select answer")),"",'E. Strategy'!K3))</f>
        <v/>
      </c>
      <c r="L35" s="122" t="str">
        <f>IF($B35="no","",IF((OR(ISBLANK('E. Strategy'!L3),'E. Strategy'!L3="Select answer")),"",'E. Strategy'!L3))</f>
        <v/>
      </c>
      <c r="M35" s="122" t="str">
        <f>IF($B35="no","",IF((OR(ISBLANK('E. Strategy'!M3),'E. Strategy'!M3="Select answer")),"",'E. Strategy'!M3))</f>
        <v/>
      </c>
      <c r="N35" s="122" t="str">
        <f>IF($B35="no","",IF((OR(ISBLANK('E. Strategy'!N3),'E. Strategy'!N3="Select answer")),"",'E. Strategy'!N3))</f>
        <v/>
      </c>
      <c r="O35" s="122" t="str">
        <f>IF($B35="no","",IF((OR(ISBLANK('E. Strategy'!O3),'E. Strategy'!O3="Select answer")),"",'E. Strategy'!O3))</f>
        <v/>
      </c>
      <c r="P35" s="122" t="str">
        <f>IF($B35="no","",IF((OR(ISBLANK('E. Strategy'!P3),'E. Strategy'!P3="Select answer")),"",'E. Strategy'!P3))</f>
        <v/>
      </c>
      <c r="Q35" s="122" t="str">
        <f>IF($B35="no","",IF((OR(ISBLANK('E. Strategy'!Q3),'E. Strategy'!Q3="Select answer")),"",'E. Strategy'!Q3))</f>
        <v/>
      </c>
      <c r="R35" s="122" t="str">
        <f>IF($B35="no","",IF((OR(ISBLANK('E. Strategy'!R3),'E. Strategy'!R3="Select answer")),"",'E. Strategy'!R3))</f>
        <v/>
      </c>
      <c r="S35" s="122" t="str">
        <f>IF($B35="no","",IF((OR(ISBLANK('E. Strategy'!S3),'E. Strategy'!S3="Select answer")),"",'E. Strategy'!S3))</f>
        <v/>
      </c>
      <c r="T35" s="122" t="str">
        <f>IF($B35="no","",IF((OR(ISBLANK('E. Strategy'!T3),'E. Strategy'!T3="Select answer")),"",'E. Strategy'!T3))</f>
        <v/>
      </c>
      <c r="U35" s="122" t="str">
        <f>IF($B35="no","",IF((OR(ISBLANK('E. Strategy'!U3),'E. Strategy'!U3="Select answer")),"",'E. Strategy'!U3))</f>
        <v/>
      </c>
      <c r="V35" s="122" t="str">
        <f>IF($B35="no","",IF((OR(ISBLANK('E. Strategy'!V3),'E. Strategy'!V3="Select answer")),"",'E. Strategy'!V3))</f>
        <v/>
      </c>
      <c r="W35" s="122" t="str">
        <f>IF($B35="no","",IF((OR(ISBLANK('E. Strategy'!W3),'E. Strategy'!W3="Select answer")),"",'E. Strategy'!W3))</f>
        <v/>
      </c>
      <c r="X35" s="122" t="str">
        <f>IF($B35="no","",IF((OR(ISBLANK('E. Strategy'!X3),'E. Strategy'!X3="Select answer")),"",'E. Strategy'!X3))</f>
        <v/>
      </c>
      <c r="Y35" s="122" t="str">
        <f>IF($B35="no","",IF((OR(ISBLANK('E. Strategy'!Y3),'E. Strategy'!Y3="Select answer")),"",'E. Strategy'!Y3))</f>
        <v/>
      </c>
      <c r="Z35" s="122" t="str">
        <f>IF($B35="no","",IF((OR(ISBLANK('E. Strategy'!Z3),'E. Strategy'!Z3="Select answer")),"",'E. Strategy'!Z3))</f>
        <v/>
      </c>
      <c r="AA35" s="122" t="str">
        <f>IF($B35="no","",IF((OR(ISBLANK('E. Strategy'!AA3),'E. Strategy'!AA3="Select answer")),"",'E. Strategy'!AA3))</f>
        <v/>
      </c>
    </row>
    <row r="36" spans="1:27" hidden="1">
      <c r="A36" s="119" t="str">
        <f>'Adapted questions and answers'!$F36</f>
        <v>E3: Is the object of the patent part of an image-building process?</v>
      </c>
      <c r="B36" s="207" t="str">
        <f>'Adapted questions and answers'!$R36</f>
        <v>no</v>
      </c>
      <c r="C36" s="122" t="str">
        <f>IF($B36="no","",IF((OR(ISBLANK('E. Strategy'!C4),'E. Strategy'!C4="Select answer")),"",'E. Strategy'!C4))</f>
        <v/>
      </c>
      <c r="D36" s="122" t="str">
        <f>IF($B36="no","",IF((OR(ISBLANK('E. Strategy'!D4),'E. Strategy'!D4="Select answer")),"",'E. Strategy'!D4))</f>
        <v/>
      </c>
      <c r="E36" s="122" t="str">
        <f>IF($B36="no","",IF((OR(ISBLANK('E. Strategy'!E4),'E. Strategy'!E4="Select answer")),"",'E. Strategy'!E4))</f>
        <v/>
      </c>
      <c r="F36" s="122" t="str">
        <f>IF($B36="no","",IF((OR(ISBLANK('E. Strategy'!F4),'E. Strategy'!F4="Select answer")),"",'E. Strategy'!F4))</f>
        <v/>
      </c>
      <c r="G36" s="122" t="str">
        <f>IF($B36="no","",IF((OR(ISBLANK('E. Strategy'!G4),'E. Strategy'!G4="Select answer")),"",'E. Strategy'!G4))</f>
        <v/>
      </c>
      <c r="H36" s="122" t="str">
        <f>IF($B36="no","",IF((OR(ISBLANK('E. Strategy'!H4),'E. Strategy'!H4="Select answer")),"",'E. Strategy'!H4))</f>
        <v/>
      </c>
      <c r="I36" s="122" t="str">
        <f>IF($B36="no","",IF((OR(ISBLANK('E. Strategy'!I4),'E. Strategy'!I4="Select answer")),"",'E. Strategy'!I4))</f>
        <v/>
      </c>
      <c r="J36" s="122" t="str">
        <f>IF($B36="no","",IF((OR(ISBLANK('E. Strategy'!J4),'E. Strategy'!J4="Select answer")),"",'E. Strategy'!J4))</f>
        <v/>
      </c>
      <c r="K36" s="122" t="str">
        <f>IF($B36="no","",IF((OR(ISBLANK('E. Strategy'!K4),'E. Strategy'!K4="Select answer")),"",'E. Strategy'!K4))</f>
        <v/>
      </c>
      <c r="L36" s="122" t="str">
        <f>IF($B36="no","",IF((OR(ISBLANK('E. Strategy'!L4),'E. Strategy'!L4="Select answer")),"",'E. Strategy'!L4))</f>
        <v/>
      </c>
      <c r="M36" s="122" t="str">
        <f>IF($B36="no","",IF((OR(ISBLANK('E. Strategy'!M4),'E. Strategy'!M4="Select answer")),"",'E. Strategy'!M4))</f>
        <v/>
      </c>
      <c r="N36" s="122" t="str">
        <f>IF($B36="no","",IF((OR(ISBLANK('E. Strategy'!N4),'E. Strategy'!N4="Select answer")),"",'E. Strategy'!N4))</f>
        <v/>
      </c>
      <c r="O36" s="122" t="str">
        <f>IF($B36="no","",IF((OR(ISBLANK('E. Strategy'!O4),'E. Strategy'!O4="Select answer")),"",'E. Strategy'!O4))</f>
        <v/>
      </c>
      <c r="P36" s="122" t="str">
        <f>IF($B36="no","",IF((OR(ISBLANK('E. Strategy'!P4),'E. Strategy'!P4="Select answer")),"",'E. Strategy'!P4))</f>
        <v/>
      </c>
      <c r="Q36" s="122" t="str">
        <f>IF($B36="no","",IF((OR(ISBLANK('E. Strategy'!Q4),'E. Strategy'!Q4="Select answer")),"",'E. Strategy'!Q4))</f>
        <v/>
      </c>
      <c r="R36" s="122" t="str">
        <f>IF($B36="no","",IF((OR(ISBLANK('E. Strategy'!R4),'E. Strategy'!R4="Select answer")),"",'E. Strategy'!R4))</f>
        <v/>
      </c>
      <c r="S36" s="122" t="str">
        <f>IF($B36="no","",IF((OR(ISBLANK('E. Strategy'!S4),'E. Strategy'!S4="Select answer")),"",'E. Strategy'!S4))</f>
        <v/>
      </c>
      <c r="T36" s="122" t="str">
        <f>IF($B36="no","",IF((OR(ISBLANK('E. Strategy'!T4),'E. Strategy'!T4="Select answer")),"",'E. Strategy'!T4))</f>
        <v/>
      </c>
      <c r="U36" s="122" t="str">
        <f>IF($B36="no","",IF((OR(ISBLANK('E. Strategy'!U4),'E. Strategy'!U4="Select answer")),"",'E. Strategy'!U4))</f>
        <v/>
      </c>
      <c r="V36" s="122" t="str">
        <f>IF($B36="no","",IF((OR(ISBLANK('E. Strategy'!V4),'E. Strategy'!V4="Select answer")),"",'E. Strategy'!V4))</f>
        <v/>
      </c>
      <c r="W36" s="122" t="str">
        <f>IF($B36="no","",IF((OR(ISBLANK('E. Strategy'!W4),'E. Strategy'!W4="Select answer")),"",'E. Strategy'!W4))</f>
        <v/>
      </c>
      <c r="X36" s="122" t="str">
        <f>IF($B36="no","",IF((OR(ISBLANK('E. Strategy'!X4),'E. Strategy'!X4="Select answer")),"",'E. Strategy'!X4))</f>
        <v/>
      </c>
      <c r="Y36" s="122" t="str">
        <f>IF($B36="no","",IF((OR(ISBLANK('E. Strategy'!Y4),'E. Strategy'!Y4="Select answer")),"",'E. Strategy'!Y4))</f>
        <v/>
      </c>
      <c r="Z36" s="122" t="str">
        <f>IF($B36="no","",IF((OR(ISBLANK('E. Strategy'!Z4),'E. Strategy'!Z4="Select answer")),"",'E. Strategy'!Z4))</f>
        <v/>
      </c>
      <c r="AA36" s="122" t="str">
        <f>IF($B36="no","",IF((OR(ISBLANK('E. Strategy'!AA4),'E. Strategy'!AA4="Select answer")),"",'E. Strategy'!AA4))</f>
        <v/>
      </c>
    </row>
    <row r="37" spans="1:27" hidden="1">
      <c r="A37" s="119" t="str">
        <f>'Adapted questions and answers'!$F37</f>
        <v>E4: Is the object of the patent to ensure "freedom to operate" - to ensure the space for your own development activities?</v>
      </c>
      <c r="B37" s="207" t="str">
        <f>'Adapted questions and answers'!$R37</f>
        <v>no</v>
      </c>
      <c r="C37" s="122" t="str">
        <f>IF($B37="no","",IF((OR(ISBLANK('E. Strategy'!C5),'E. Strategy'!C5="Select answer")),"",'E. Strategy'!C5))</f>
        <v/>
      </c>
      <c r="D37" s="122" t="str">
        <f>IF($B37="no","",IF((OR(ISBLANK('E. Strategy'!D5),'E. Strategy'!D5="Select answer")),"",'E. Strategy'!D5))</f>
        <v/>
      </c>
      <c r="E37" s="122" t="str">
        <f>IF($B37="no","",IF((OR(ISBLANK('E. Strategy'!E5),'E. Strategy'!E5="Select answer")),"",'E. Strategy'!E5))</f>
        <v/>
      </c>
      <c r="F37" s="122" t="str">
        <f>IF($B37="no","",IF((OR(ISBLANK('E. Strategy'!F5),'E. Strategy'!F5="Select answer")),"",'E. Strategy'!F5))</f>
        <v/>
      </c>
      <c r="G37" s="122" t="str">
        <f>IF($B37="no","",IF((OR(ISBLANK('E. Strategy'!G5),'E. Strategy'!G5="Select answer")),"",'E. Strategy'!G5))</f>
        <v/>
      </c>
      <c r="H37" s="122" t="str">
        <f>IF($B37="no","",IF((OR(ISBLANK('E. Strategy'!H5),'E. Strategy'!H5="Select answer")),"",'E. Strategy'!H5))</f>
        <v/>
      </c>
      <c r="I37" s="122" t="str">
        <f>IF($B37="no","",IF((OR(ISBLANK('E. Strategy'!I5),'E. Strategy'!I5="Select answer")),"",'E. Strategy'!I5))</f>
        <v/>
      </c>
      <c r="J37" s="122" t="str">
        <f>IF($B37="no","",IF((OR(ISBLANK('E. Strategy'!J5),'E. Strategy'!J5="Select answer")),"",'E. Strategy'!J5))</f>
        <v/>
      </c>
      <c r="K37" s="122" t="str">
        <f>IF($B37="no","",IF((OR(ISBLANK('E. Strategy'!K5),'E. Strategy'!K5="Select answer")),"",'E. Strategy'!K5))</f>
        <v/>
      </c>
      <c r="L37" s="122" t="str">
        <f>IF($B37="no","",IF((OR(ISBLANK('E. Strategy'!L5),'E. Strategy'!L5="Select answer")),"",'E. Strategy'!L5))</f>
        <v/>
      </c>
      <c r="M37" s="122" t="str">
        <f>IF($B37="no","",IF((OR(ISBLANK('E. Strategy'!M5),'E. Strategy'!M5="Select answer")),"",'E. Strategy'!M5))</f>
        <v/>
      </c>
      <c r="N37" s="122" t="str">
        <f>IF($B37="no","",IF((OR(ISBLANK('E. Strategy'!N5),'E. Strategy'!N5="Select answer")),"",'E. Strategy'!N5))</f>
        <v/>
      </c>
      <c r="O37" s="122" t="str">
        <f>IF($B37="no","",IF((OR(ISBLANK('E. Strategy'!O5),'E. Strategy'!O5="Select answer")),"",'E. Strategy'!O5))</f>
        <v/>
      </c>
      <c r="P37" s="122" t="str">
        <f>IF($B37="no","",IF((OR(ISBLANK('E. Strategy'!P5),'E. Strategy'!P5="Select answer")),"",'E. Strategy'!P5))</f>
        <v/>
      </c>
      <c r="Q37" s="122" t="str">
        <f>IF($B37="no","",IF((OR(ISBLANK('E. Strategy'!Q5),'E. Strategy'!Q5="Select answer")),"",'E. Strategy'!Q5))</f>
        <v/>
      </c>
      <c r="R37" s="122" t="str">
        <f>IF($B37="no","",IF((OR(ISBLANK('E. Strategy'!R5),'E. Strategy'!R5="Select answer")),"",'E. Strategy'!R5))</f>
        <v/>
      </c>
      <c r="S37" s="122" t="str">
        <f>IF($B37="no","",IF((OR(ISBLANK('E. Strategy'!S5),'E. Strategy'!S5="Select answer")),"",'E. Strategy'!S5))</f>
        <v/>
      </c>
      <c r="T37" s="122" t="str">
        <f>IF($B37="no","",IF((OR(ISBLANK('E. Strategy'!T5),'E. Strategy'!T5="Select answer")),"",'E. Strategy'!T5))</f>
        <v/>
      </c>
      <c r="U37" s="122" t="str">
        <f>IF($B37="no","",IF((OR(ISBLANK('E. Strategy'!U5),'E. Strategy'!U5="Select answer")),"",'E. Strategy'!U5))</f>
        <v/>
      </c>
      <c r="V37" s="122" t="str">
        <f>IF($B37="no","",IF((OR(ISBLANK('E. Strategy'!V5),'E. Strategy'!V5="Select answer")),"",'E. Strategy'!V5))</f>
        <v/>
      </c>
      <c r="W37" s="122" t="str">
        <f>IF($B37="no","",IF((OR(ISBLANK('E. Strategy'!W5),'E. Strategy'!W5="Select answer")),"",'E. Strategy'!W5))</f>
        <v/>
      </c>
      <c r="X37" s="122" t="str">
        <f>IF($B37="no","",IF((OR(ISBLANK('E. Strategy'!X5),'E. Strategy'!X5="Select answer")),"",'E. Strategy'!X5))</f>
        <v/>
      </c>
      <c r="Y37" s="122" t="str">
        <f>IF($B37="no","",IF((OR(ISBLANK('E. Strategy'!Y5),'E. Strategy'!Y5="Select answer")),"",'E. Strategy'!Y5))</f>
        <v/>
      </c>
      <c r="Z37" s="122" t="str">
        <f>IF($B37="no","",IF((OR(ISBLANK('E. Strategy'!Z5),'E. Strategy'!Z5="Select answer")),"",'E. Strategy'!Z5))</f>
        <v/>
      </c>
      <c r="AA37" s="122" t="str">
        <f>IF($B37="no","",IF((OR(ISBLANK('E. Strategy'!AA5),'E. Strategy'!AA5="Select answer")),"",'E. Strategy'!AA5))</f>
        <v/>
      </c>
    </row>
    <row r="38" spans="1:27" hidden="1">
      <c r="A38" s="119" t="str">
        <f>'Adapted questions and answers'!$F38</f>
        <v>E5: Is the object of the patent to restrict competitive development?</v>
      </c>
      <c r="B38" s="207" t="str">
        <f>'Adapted questions and answers'!$R38</f>
        <v>no</v>
      </c>
      <c r="C38" s="122" t="str">
        <f>IF($B38="no","",IF((OR(ISBLANK('E. Strategy'!C6),'E. Strategy'!C6="Select answer")),"",'E. Strategy'!C6))</f>
        <v/>
      </c>
      <c r="D38" s="122" t="str">
        <f>IF($B38="no","",IF((OR(ISBLANK('E. Strategy'!D6),'E. Strategy'!D6="Select answer")),"",'E. Strategy'!D6))</f>
        <v/>
      </c>
      <c r="E38" s="122" t="str">
        <f>IF($B38="no","",IF((OR(ISBLANK('E. Strategy'!E6),'E. Strategy'!E6="Select answer")),"",'E. Strategy'!E6))</f>
        <v/>
      </c>
      <c r="F38" s="122" t="str">
        <f>IF($B38="no","",IF((OR(ISBLANK('E. Strategy'!F6),'E. Strategy'!F6="Select answer")),"",'E. Strategy'!F6))</f>
        <v/>
      </c>
      <c r="G38" s="122" t="str">
        <f>IF($B38="no","",IF((OR(ISBLANK('E. Strategy'!G6),'E. Strategy'!G6="Select answer")),"",'E. Strategy'!G6))</f>
        <v/>
      </c>
      <c r="H38" s="122" t="str">
        <f>IF($B38="no","",IF((OR(ISBLANK('E. Strategy'!H6),'E. Strategy'!H6="Select answer")),"",'E. Strategy'!H6))</f>
        <v/>
      </c>
      <c r="I38" s="122" t="str">
        <f>IF($B38="no","",IF((OR(ISBLANK('E. Strategy'!I6),'E. Strategy'!I6="Select answer")),"",'E. Strategy'!I6))</f>
        <v/>
      </c>
      <c r="J38" s="122" t="str">
        <f>IF($B38="no","",IF((OR(ISBLANK('E. Strategy'!J6),'E. Strategy'!J6="Select answer")),"",'E. Strategy'!J6))</f>
        <v/>
      </c>
      <c r="K38" s="122" t="str">
        <f>IF($B38="no","",IF((OR(ISBLANK('E. Strategy'!K6),'E. Strategy'!K6="Select answer")),"",'E. Strategy'!K6))</f>
        <v/>
      </c>
      <c r="L38" s="122" t="str">
        <f>IF($B38="no","",IF((OR(ISBLANK('E. Strategy'!L6),'E. Strategy'!L6="Select answer")),"",'E. Strategy'!L6))</f>
        <v/>
      </c>
      <c r="M38" s="122" t="str">
        <f>IF($B38="no","",IF((OR(ISBLANK('E. Strategy'!M6),'E. Strategy'!M6="Select answer")),"",'E. Strategy'!M6))</f>
        <v/>
      </c>
      <c r="N38" s="122" t="str">
        <f>IF($B38="no","",IF((OR(ISBLANK('E. Strategy'!N6),'E. Strategy'!N6="Select answer")),"",'E. Strategy'!N6))</f>
        <v/>
      </c>
      <c r="O38" s="122" t="str">
        <f>IF($B38="no","",IF((OR(ISBLANK('E. Strategy'!O6),'E. Strategy'!O6="Select answer")),"",'E. Strategy'!O6))</f>
        <v/>
      </c>
      <c r="P38" s="122" t="str">
        <f>IF($B38="no","",IF((OR(ISBLANK('E. Strategy'!P6),'E. Strategy'!P6="Select answer")),"",'E. Strategy'!P6))</f>
        <v/>
      </c>
      <c r="Q38" s="122" t="str">
        <f>IF($B38="no","",IF((OR(ISBLANK('E. Strategy'!Q6),'E. Strategy'!Q6="Select answer")),"",'E. Strategy'!Q6))</f>
        <v/>
      </c>
      <c r="R38" s="122" t="str">
        <f>IF($B38="no","",IF((OR(ISBLANK('E. Strategy'!R6),'E. Strategy'!R6="Select answer")),"",'E. Strategy'!R6))</f>
        <v/>
      </c>
      <c r="S38" s="122" t="str">
        <f>IF($B38="no","",IF((OR(ISBLANK('E. Strategy'!S6),'E. Strategy'!S6="Select answer")),"",'E. Strategy'!S6))</f>
        <v/>
      </c>
      <c r="T38" s="122" t="str">
        <f>IF($B38="no","",IF((OR(ISBLANK('E. Strategy'!T6),'E. Strategy'!T6="Select answer")),"",'E. Strategy'!T6))</f>
        <v/>
      </c>
      <c r="U38" s="122" t="str">
        <f>IF($B38="no","",IF((OR(ISBLANK('E. Strategy'!U6),'E. Strategy'!U6="Select answer")),"",'E. Strategy'!U6))</f>
        <v/>
      </c>
      <c r="V38" s="122" t="str">
        <f>IF($B38="no","",IF((OR(ISBLANK('E. Strategy'!V6),'E. Strategy'!V6="Select answer")),"",'E. Strategy'!V6))</f>
        <v/>
      </c>
      <c r="W38" s="122" t="str">
        <f>IF($B38="no","",IF((OR(ISBLANK('E. Strategy'!W6),'E. Strategy'!W6="Select answer")),"",'E. Strategy'!W6))</f>
        <v/>
      </c>
      <c r="X38" s="122" t="str">
        <f>IF($B38="no","",IF((OR(ISBLANK('E. Strategy'!X6),'E. Strategy'!X6="Select answer")),"",'E. Strategy'!X6))</f>
        <v/>
      </c>
      <c r="Y38" s="122" t="str">
        <f>IF($B38="no","",IF((OR(ISBLANK('E. Strategy'!Y6),'E. Strategy'!Y6="Select answer")),"",'E. Strategy'!Y6))</f>
        <v/>
      </c>
      <c r="Z38" s="122" t="str">
        <f>IF($B38="no","",IF((OR(ISBLANK('E. Strategy'!Z6),'E. Strategy'!Z6="Select answer")),"",'E. Strategy'!Z6))</f>
        <v/>
      </c>
      <c r="AA38" s="122" t="str">
        <f>IF($B38="no","",IF((OR(ISBLANK('E. Strategy'!AA6),'E. Strategy'!AA6="Select answer")),"",'E. Strategy'!AA6))</f>
        <v/>
      </c>
    </row>
    <row r="39" spans="1:27" hidden="1">
      <c r="A39" s="119" t="str">
        <f>'Adapted questions and answers'!$F39</f>
        <v>E6: Does the company use the patent for licence or sales agreements?</v>
      </c>
      <c r="B39" s="207" t="str">
        <f>'Adapted questions and answers'!$R39</f>
        <v>no</v>
      </c>
      <c r="C39" s="122" t="str">
        <f>IF($B39="no","",IF((OR(ISBLANK('E. Strategy'!C7),'E. Strategy'!C7="Select answer")),"",'E. Strategy'!C7))</f>
        <v/>
      </c>
      <c r="D39" s="122" t="str">
        <f>IF($B39="no","",IF((OR(ISBLANK('E. Strategy'!D7),'E. Strategy'!D7="Select answer")),"",'E. Strategy'!D7))</f>
        <v/>
      </c>
      <c r="E39" s="122" t="str">
        <f>IF($B39="no","",IF((OR(ISBLANK('E. Strategy'!E7),'E. Strategy'!E7="Select answer")),"",'E. Strategy'!E7))</f>
        <v/>
      </c>
      <c r="F39" s="122" t="str">
        <f>IF($B39="no","",IF((OR(ISBLANK('E. Strategy'!F7),'E. Strategy'!F7="Select answer")),"",'E. Strategy'!F7))</f>
        <v/>
      </c>
      <c r="G39" s="122" t="str">
        <f>IF($B39="no","",IF((OR(ISBLANK('E. Strategy'!G7),'E. Strategy'!G7="Select answer")),"",'E. Strategy'!G7))</f>
        <v/>
      </c>
      <c r="H39" s="122" t="str">
        <f>IF($B39="no","",IF((OR(ISBLANK('E. Strategy'!H7),'E. Strategy'!H7="Select answer")),"",'E. Strategy'!H7))</f>
        <v/>
      </c>
      <c r="I39" s="122" t="str">
        <f>IF($B39="no","",IF((OR(ISBLANK('E. Strategy'!I7),'E. Strategy'!I7="Select answer")),"",'E. Strategy'!I7))</f>
        <v/>
      </c>
      <c r="J39" s="122" t="str">
        <f>IF($B39="no","",IF((OR(ISBLANK('E. Strategy'!J7),'E. Strategy'!J7="Select answer")),"",'E. Strategy'!J7))</f>
        <v/>
      </c>
      <c r="K39" s="122" t="str">
        <f>IF($B39="no","",IF((OR(ISBLANK('E. Strategy'!K7),'E. Strategy'!K7="Select answer")),"",'E. Strategy'!K7))</f>
        <v/>
      </c>
      <c r="L39" s="122" t="str">
        <f>IF($B39="no","",IF((OR(ISBLANK('E. Strategy'!L7),'E. Strategy'!L7="Select answer")),"",'E. Strategy'!L7))</f>
        <v/>
      </c>
      <c r="M39" s="122" t="str">
        <f>IF($B39="no","",IF((OR(ISBLANK('E. Strategy'!M7),'E. Strategy'!M7="Select answer")),"",'E. Strategy'!M7))</f>
        <v/>
      </c>
      <c r="N39" s="122" t="str">
        <f>IF($B39="no","",IF((OR(ISBLANK('E. Strategy'!N7),'E. Strategy'!N7="Select answer")),"",'E. Strategy'!N7))</f>
        <v/>
      </c>
      <c r="O39" s="122" t="str">
        <f>IF($B39="no","",IF((OR(ISBLANK('E. Strategy'!O7),'E. Strategy'!O7="Select answer")),"",'E. Strategy'!O7))</f>
        <v/>
      </c>
      <c r="P39" s="122" t="str">
        <f>IF($B39="no","",IF((OR(ISBLANK('E. Strategy'!P7),'E. Strategy'!P7="Select answer")),"",'E. Strategy'!P7))</f>
        <v/>
      </c>
      <c r="Q39" s="122" t="str">
        <f>IF($B39="no","",IF((OR(ISBLANK('E. Strategy'!Q7),'E. Strategy'!Q7="Select answer")),"",'E. Strategy'!Q7))</f>
        <v/>
      </c>
      <c r="R39" s="122" t="str">
        <f>IF($B39="no","",IF((OR(ISBLANK('E. Strategy'!R7),'E. Strategy'!R7="Select answer")),"",'E. Strategy'!R7))</f>
        <v/>
      </c>
      <c r="S39" s="122" t="str">
        <f>IF($B39="no","",IF((OR(ISBLANK('E. Strategy'!S7),'E. Strategy'!S7="Select answer")),"",'E. Strategy'!S7))</f>
        <v/>
      </c>
      <c r="T39" s="122" t="str">
        <f>IF($B39="no","",IF((OR(ISBLANK('E. Strategy'!T7),'E. Strategy'!T7="Select answer")),"",'E. Strategy'!T7))</f>
        <v/>
      </c>
      <c r="U39" s="122" t="str">
        <f>IF($B39="no","",IF((OR(ISBLANK('E. Strategy'!U7),'E. Strategy'!U7="Select answer")),"",'E. Strategy'!U7))</f>
        <v/>
      </c>
      <c r="V39" s="122" t="str">
        <f>IF($B39="no","",IF((OR(ISBLANK('E. Strategy'!V7),'E. Strategy'!V7="Select answer")),"",'E. Strategy'!V7))</f>
        <v/>
      </c>
      <c r="W39" s="122" t="str">
        <f>IF($B39="no","",IF((OR(ISBLANK('E. Strategy'!W7),'E. Strategy'!W7="Select answer")),"",'E. Strategy'!W7))</f>
        <v/>
      </c>
      <c r="X39" s="122" t="str">
        <f>IF($B39="no","",IF((OR(ISBLANK('E. Strategy'!X7),'E. Strategy'!X7="Select answer")),"",'E. Strategy'!X7))</f>
        <v/>
      </c>
      <c r="Y39" s="122" t="str">
        <f>IF($B39="no","",IF((OR(ISBLANK('E. Strategy'!Y7),'E. Strategy'!Y7="Select answer")),"",'E. Strategy'!Y7))</f>
        <v/>
      </c>
      <c r="Z39" s="122" t="str">
        <f>IF($B39="no","",IF((OR(ISBLANK('E. Strategy'!Z7),'E. Strategy'!Z7="Select answer")),"",'E. Strategy'!Z7))</f>
        <v/>
      </c>
      <c r="AA39" s="122" t="str">
        <f>IF($B39="no","",IF((OR(ISBLANK('E. Strategy'!AA7),'E. Strategy'!AA7="Select answer")),"",'E. Strategy'!AA7))</f>
        <v/>
      </c>
    </row>
    <row r="40" spans="1:27" hidden="1">
      <c r="A40" s="119" t="str">
        <f>'Adapted questions and answers'!$F40</f>
        <v>E7: Does the patent form part of the company's core-technology areas?</v>
      </c>
      <c r="B40" s="207" t="str">
        <f>'Adapted questions and answers'!$R40</f>
        <v>no</v>
      </c>
      <c r="C40" s="122" t="str">
        <f>IF($B40="no","",IF((OR(ISBLANK('E. Strategy'!C8),'E. Strategy'!C8="Select answer")),"",'E. Strategy'!C8))</f>
        <v/>
      </c>
      <c r="D40" s="122" t="str">
        <f>IF($B40="no","",IF((OR(ISBLANK('E. Strategy'!D8),'E. Strategy'!D8="Select answer")),"",'E. Strategy'!D8))</f>
        <v/>
      </c>
      <c r="E40" s="122" t="str">
        <f>IF($B40="no","",IF((OR(ISBLANK('E. Strategy'!E8),'E. Strategy'!E8="Select answer")),"",'E. Strategy'!E8))</f>
        <v/>
      </c>
      <c r="F40" s="122" t="str">
        <f>IF($B40="no","",IF((OR(ISBLANK('E. Strategy'!F8),'E. Strategy'!F8="Select answer")),"",'E. Strategy'!F8))</f>
        <v/>
      </c>
      <c r="G40" s="122" t="str">
        <f>IF($B40="no","",IF((OR(ISBLANK('E. Strategy'!G8),'E. Strategy'!G8="Select answer")),"",'E. Strategy'!G8))</f>
        <v/>
      </c>
      <c r="H40" s="122" t="str">
        <f>IF($B40="no","",IF((OR(ISBLANK('E. Strategy'!H8),'E. Strategy'!H8="Select answer")),"",'E. Strategy'!H8))</f>
        <v/>
      </c>
      <c r="I40" s="122" t="str">
        <f>IF($B40="no","",IF((OR(ISBLANK('E. Strategy'!I8),'E. Strategy'!I8="Select answer")),"",'E. Strategy'!I8))</f>
        <v/>
      </c>
      <c r="J40" s="122" t="str">
        <f>IF($B40="no","",IF((OR(ISBLANK('E. Strategy'!J8),'E. Strategy'!J8="Select answer")),"",'E. Strategy'!J8))</f>
        <v/>
      </c>
      <c r="K40" s="122" t="str">
        <f>IF($B40="no","",IF((OR(ISBLANK('E. Strategy'!K8),'E. Strategy'!K8="Select answer")),"",'E. Strategy'!K8))</f>
        <v/>
      </c>
      <c r="L40" s="122" t="str">
        <f>IF($B40="no","",IF((OR(ISBLANK('E. Strategy'!L8),'E. Strategy'!L8="Select answer")),"",'E. Strategy'!L8))</f>
        <v/>
      </c>
      <c r="M40" s="122" t="str">
        <f>IF($B40="no","",IF((OR(ISBLANK('E. Strategy'!M8),'E. Strategy'!M8="Select answer")),"",'E. Strategy'!M8))</f>
        <v/>
      </c>
      <c r="N40" s="122" t="str">
        <f>IF($B40="no","",IF((OR(ISBLANK('E. Strategy'!N8),'E. Strategy'!N8="Select answer")),"",'E. Strategy'!N8))</f>
        <v/>
      </c>
      <c r="O40" s="122" t="str">
        <f>IF($B40="no","",IF((OR(ISBLANK('E. Strategy'!O8),'E. Strategy'!O8="Select answer")),"",'E. Strategy'!O8))</f>
        <v/>
      </c>
      <c r="P40" s="122" t="str">
        <f>IF($B40="no","",IF((OR(ISBLANK('E. Strategy'!P8),'E. Strategy'!P8="Select answer")),"",'E. Strategy'!P8))</f>
        <v/>
      </c>
      <c r="Q40" s="122" t="str">
        <f>IF($B40="no","",IF((OR(ISBLANK('E. Strategy'!Q8),'E. Strategy'!Q8="Select answer")),"",'E. Strategy'!Q8))</f>
        <v/>
      </c>
      <c r="R40" s="122" t="str">
        <f>IF($B40="no","",IF((OR(ISBLANK('E. Strategy'!R8),'E. Strategy'!R8="Select answer")),"",'E. Strategy'!R8))</f>
        <v/>
      </c>
      <c r="S40" s="122" t="str">
        <f>IF($B40="no","",IF((OR(ISBLANK('E. Strategy'!S8),'E. Strategy'!S8="Select answer")),"",'E. Strategy'!S8))</f>
        <v/>
      </c>
      <c r="T40" s="122" t="str">
        <f>IF($B40="no","",IF((OR(ISBLANK('E. Strategy'!T8),'E. Strategy'!T8="Select answer")),"",'E. Strategy'!T8))</f>
        <v/>
      </c>
      <c r="U40" s="122" t="str">
        <f>IF($B40="no","",IF((OR(ISBLANK('E. Strategy'!U8),'E. Strategy'!U8="Select answer")),"",'E. Strategy'!U8))</f>
        <v/>
      </c>
      <c r="V40" s="122" t="str">
        <f>IF($B40="no","",IF((OR(ISBLANK('E. Strategy'!V8),'E. Strategy'!V8="Select answer")),"",'E. Strategy'!V8))</f>
        <v/>
      </c>
      <c r="W40" s="122" t="str">
        <f>IF($B40="no","",IF((OR(ISBLANK('E. Strategy'!W8),'E. Strategy'!W8="Select answer")),"",'E. Strategy'!W8))</f>
        <v/>
      </c>
      <c r="X40" s="122" t="str">
        <f>IF($B40="no","",IF((OR(ISBLANK('E. Strategy'!X8),'E. Strategy'!X8="Select answer")),"",'E. Strategy'!X8))</f>
        <v/>
      </c>
      <c r="Y40" s="122" t="str">
        <f>IF($B40="no","",IF((OR(ISBLANK('E. Strategy'!Y8),'E. Strategy'!Y8="Select answer")),"",'E. Strategy'!Y8))</f>
        <v/>
      </c>
      <c r="Z40" s="122" t="str">
        <f>IF($B40="no","",IF((OR(ISBLANK('E. Strategy'!Z8),'E. Strategy'!Z8="Select answer")),"",'E. Strategy'!Z8))</f>
        <v/>
      </c>
      <c r="AA40" s="122" t="str">
        <f>IF($B40="no","",IF((OR(ISBLANK('E. Strategy'!AA8),'E. Strategy'!AA8="Select answer")),"",'E. Strategy'!AA8))</f>
        <v/>
      </c>
    </row>
    <row r="41" spans="1:27" hidden="1">
      <c r="A41" s="120" t="str">
        <f>'Adapted questions and answers'!$F41</f>
        <v>E8: Is there alignment between the patent and the company's business strategy?</v>
      </c>
      <c r="B41" s="207" t="str">
        <f>'Adapted questions and answers'!$R41</f>
        <v>no</v>
      </c>
      <c r="C41" s="122" t="str">
        <f>IF($B41="no","",IF((OR(ISBLANK('E. Strategy'!C9),'E. Strategy'!C9="Select answer")),"",'E. Strategy'!C9))</f>
        <v/>
      </c>
      <c r="D41" s="122" t="str">
        <f>IF($B41="no","",IF((OR(ISBLANK('E. Strategy'!D9),'E. Strategy'!D9="Select answer")),"",'E. Strategy'!D9))</f>
        <v/>
      </c>
      <c r="E41" s="122" t="str">
        <f>IF($B41="no","",IF((OR(ISBLANK('E. Strategy'!E9),'E. Strategy'!E9="Select answer")),"",'E. Strategy'!E9))</f>
        <v/>
      </c>
      <c r="F41" s="122" t="str">
        <f>IF($B41="no","",IF((OR(ISBLANK('E. Strategy'!F9),'E. Strategy'!F9="Select answer")),"",'E. Strategy'!F9))</f>
        <v/>
      </c>
      <c r="G41" s="122" t="str">
        <f>IF($B41="no","",IF((OR(ISBLANK('E. Strategy'!G9),'E. Strategy'!G9="Select answer")),"",'E. Strategy'!G9))</f>
        <v/>
      </c>
      <c r="H41" s="122" t="str">
        <f>IF($B41="no","",IF((OR(ISBLANK('E. Strategy'!H9),'E. Strategy'!H9="Select answer")),"",'E. Strategy'!H9))</f>
        <v/>
      </c>
      <c r="I41" s="122" t="str">
        <f>IF($B41="no","",IF((OR(ISBLANK('E. Strategy'!I9),'E. Strategy'!I9="Select answer")),"",'E. Strategy'!I9))</f>
        <v/>
      </c>
      <c r="J41" s="122" t="str">
        <f>IF($B41="no","",IF((OR(ISBLANK('E. Strategy'!J9),'E. Strategy'!J9="Select answer")),"",'E. Strategy'!J9))</f>
        <v/>
      </c>
      <c r="K41" s="122" t="str">
        <f>IF($B41="no","",IF((OR(ISBLANK('E. Strategy'!K9),'E. Strategy'!K9="Select answer")),"",'E. Strategy'!K9))</f>
        <v/>
      </c>
      <c r="L41" s="122" t="str">
        <f>IF($B41="no","",IF((OR(ISBLANK('E. Strategy'!L9),'E. Strategy'!L9="Select answer")),"",'E. Strategy'!L9))</f>
        <v/>
      </c>
      <c r="M41" s="122" t="str">
        <f>IF($B41="no","",IF((OR(ISBLANK('E. Strategy'!M9),'E. Strategy'!M9="Select answer")),"",'E. Strategy'!M9))</f>
        <v/>
      </c>
      <c r="N41" s="122" t="str">
        <f>IF($B41="no","",IF((OR(ISBLANK('E. Strategy'!N9),'E. Strategy'!N9="Select answer")),"",'E. Strategy'!N9))</f>
        <v/>
      </c>
      <c r="O41" s="122" t="str">
        <f>IF($B41="no","",IF((OR(ISBLANK('E. Strategy'!O9),'E. Strategy'!O9="Select answer")),"",'E. Strategy'!O9))</f>
        <v/>
      </c>
      <c r="P41" s="122" t="str">
        <f>IF($B41="no","",IF((OR(ISBLANK('E. Strategy'!P9),'E. Strategy'!P9="Select answer")),"",'E. Strategy'!P9))</f>
        <v/>
      </c>
      <c r="Q41" s="122" t="str">
        <f>IF($B41="no","",IF((OR(ISBLANK('E. Strategy'!Q9),'E. Strategy'!Q9="Select answer")),"",'E. Strategy'!Q9))</f>
        <v/>
      </c>
      <c r="R41" s="122" t="str">
        <f>IF($B41="no","",IF((OR(ISBLANK('E. Strategy'!R9),'E. Strategy'!R9="Select answer")),"",'E. Strategy'!R9))</f>
        <v/>
      </c>
      <c r="S41" s="122" t="str">
        <f>IF($B41="no","",IF((OR(ISBLANK('E. Strategy'!S9),'E. Strategy'!S9="Select answer")),"",'E. Strategy'!S9))</f>
        <v/>
      </c>
      <c r="T41" s="122" t="str">
        <f>IF($B41="no","",IF((OR(ISBLANK('E. Strategy'!T9),'E. Strategy'!T9="Select answer")),"",'E. Strategy'!T9))</f>
        <v/>
      </c>
      <c r="U41" s="122" t="str">
        <f>IF($B41="no","",IF((OR(ISBLANK('E. Strategy'!U9),'E. Strategy'!U9="Select answer")),"",'E. Strategy'!U9))</f>
        <v/>
      </c>
      <c r="V41" s="122" t="str">
        <f>IF($B41="no","",IF((OR(ISBLANK('E. Strategy'!V9),'E. Strategy'!V9="Select answer")),"",'E. Strategy'!V9))</f>
        <v/>
      </c>
      <c r="W41" s="122" t="str">
        <f>IF($B41="no","",IF((OR(ISBLANK('E. Strategy'!W9),'E. Strategy'!W9="Select answer")),"",'E. Strategy'!W9))</f>
        <v/>
      </c>
      <c r="X41" s="122" t="str">
        <f>IF($B41="no","",IF((OR(ISBLANK('E. Strategy'!X9),'E. Strategy'!X9="Select answer")),"",'E. Strategy'!X9))</f>
        <v/>
      </c>
      <c r="Y41" s="122" t="str">
        <f>IF($B41="no","",IF((OR(ISBLANK('E. Strategy'!Y9),'E. Strategy'!Y9="Select answer")),"",'E. Strategy'!Y9))</f>
        <v/>
      </c>
      <c r="Z41" s="122" t="str">
        <f>IF($B41="no","",IF((OR(ISBLANK('E. Strategy'!Z9),'E. Strategy'!Z9="Select answer")),"",'E. Strategy'!Z9))</f>
        <v/>
      </c>
      <c r="AA41" s="122" t="str">
        <f>IF($B41="no","",IF((OR(ISBLANK('E. Strategy'!AA9),'E. Strategy'!AA9="Select answer")),"",'E. Strategy'!AA9))</f>
        <v/>
      </c>
    </row>
    <row r="42" spans="1:27" s="42" customFormat="1" ht="15" thickBot="1">
      <c r="A42" s="170"/>
      <c r="N42"/>
      <c r="O42"/>
      <c r="P42"/>
      <c r="Q42"/>
      <c r="R42"/>
      <c r="S42"/>
      <c r="T42"/>
      <c r="U42"/>
      <c r="V42"/>
      <c r="W42"/>
      <c r="X42"/>
      <c r="Y42"/>
      <c r="Z42"/>
      <c r="AA42"/>
    </row>
    <row r="43" spans="1:27" s="42" customFormat="1" ht="15" thickBot="1">
      <c r="A43" s="219" t="s">
        <v>489</v>
      </c>
      <c r="B43" s="220"/>
      <c r="C43" s="171"/>
      <c r="D43" s="172"/>
      <c r="E43" s="172"/>
      <c r="F43" s="172"/>
      <c r="G43" s="172"/>
      <c r="H43" s="172"/>
      <c r="I43" s="172"/>
      <c r="J43" s="172"/>
      <c r="K43" s="172"/>
      <c r="L43" s="172"/>
      <c r="M43" s="172"/>
      <c r="N43" s="97"/>
      <c r="O43" s="97"/>
      <c r="P43" s="97"/>
      <c r="Q43" s="97"/>
      <c r="R43" s="97"/>
      <c r="S43" s="97"/>
      <c r="T43" s="97"/>
      <c r="U43" s="97"/>
      <c r="V43" s="97"/>
      <c r="W43" s="97"/>
      <c r="X43" s="97"/>
      <c r="Y43" s="97"/>
      <c r="Z43" s="97"/>
      <c r="AA43" s="97"/>
    </row>
    <row r="44" spans="1:27">
      <c r="A44" s="20"/>
    </row>
    <row r="45" spans="1:27">
      <c r="A45" s="20"/>
    </row>
    <row r="46" spans="1:27">
      <c r="A46" s="20"/>
    </row>
    <row r="47" spans="1:27">
      <c r="A47" s="20"/>
    </row>
  </sheetData>
  <sheetProtection algorithmName="SHA-512" hashValue="kUR7J7kA7wBBvYQEEjSjzOS2mATFAajnMlruLM8DbGNfgIisjXnQmtCUJRY8in7J7UXfTGqTxUFSMnb8RLyyGg==" saltValue="YY5R2F3Krmkr41RuikMLgQ==" spinCount="100000" sheet="1" objects="1" scenarios="1" formatCells="0" formatColumns="0" formatRows="0" insertColumns="0" sort="0" autoFilter="0"/>
  <protectedRanges>
    <protectedRange sqref="C43:AA43" name="date"/>
  </protectedRanges>
  <autoFilter ref="A1:AA41" xr:uid="{559C4DD4-4C66-445B-8849-F364410FDBF0}">
    <filterColumn colId="1">
      <filters>
        <filter val="yes"/>
      </filters>
    </filterColumn>
  </autoFilter>
  <mergeCells count="1">
    <mergeCell ref="A43:B43"/>
  </mergeCells>
  <conditionalFormatting sqref="C2:AA41">
    <cfRule type="containsText" dxfId="28" priority="25" operator="containsText" text="1 -">
      <formula>NOT(ISERROR(SEARCH("1 -",C2)))</formula>
    </cfRule>
    <cfRule type="containsText" dxfId="27" priority="26" operator="containsText" text="2 -">
      <formula>NOT(ISERROR(SEARCH("2 -",C2)))</formula>
    </cfRule>
    <cfRule type="containsText" dxfId="26" priority="27" operator="containsText" text="3 -">
      <formula>NOT(ISERROR(SEARCH("3 -",C2)))</formula>
    </cfRule>
    <cfRule type="containsText" dxfId="25" priority="28" operator="containsText" text="4 -">
      <formula>NOT(ISERROR(SEARCH("4 -",C2)))</formula>
    </cfRule>
    <cfRule type="containsText" dxfId="24" priority="29" operator="containsText" text="5 -">
      <formula>NOT(ISERROR(SEARCH("5 -",C2)))</formula>
    </cfRule>
  </conditionalFormatting>
  <conditionalFormatting sqref="C14:AA14">
    <cfRule type="expression" dxfId="23" priority="4" stopIfTrue="1">
      <formula>$B$14="no"</formula>
    </cfRule>
  </conditionalFormatting>
  <conditionalFormatting sqref="C20:AA21">
    <cfRule type="expression" dxfId="22" priority="3" stopIfTrue="1">
      <formula>$B20="no"</formula>
    </cfRule>
  </conditionalFormatting>
  <conditionalFormatting sqref="C24:AA24">
    <cfRule type="expression" dxfId="21" priority="2" stopIfTrue="1">
      <formula>$B$24="no"</formula>
    </cfRule>
  </conditionalFormatting>
  <conditionalFormatting sqref="C28:AA31">
    <cfRule type="expression" dxfId="20" priority="1">
      <formula>$B28="no"</formula>
    </cfRule>
  </conditionalFormatting>
  <pageMargins left="0.70866141732283472" right="0.70866141732283472" top="0.74803149606299213" bottom="0.74803149606299213" header="0.31496062992125984" footer="0.31496062992125984"/>
  <pageSetup paperSize="9" fitToWidth="0" orientation="landscape" horizontalDpi="200" verticalDpi="200" r:id="rId1"/>
  <extLst>
    <ext xmlns:x14="http://schemas.microsoft.com/office/spreadsheetml/2009/9/main" uri="{78C0D931-6437-407d-A8EE-F0AAD7539E65}">
      <x14:conditionalFormattings>
        <x14:conditionalFormatting xmlns:xm="http://schemas.microsoft.com/office/excel/2006/main">
          <x14:cfRule type="expression" priority="20" id="{18960598-3047-46B6-86DD-A2E4E6F137C1}">
            <xm:f>Points!C$20=1</xm:f>
            <x14:dxf>
              <font>
                <color auto="1"/>
              </font>
              <fill>
                <patternFill>
                  <bgColor theme="6" tint="0.79998168889431442"/>
                </patternFill>
              </fill>
            </x14:dxf>
          </x14:cfRule>
          <x14:cfRule type="expression" priority="21" id="{FF888092-4F8A-4F08-A9C8-D33E6AF772AA}">
            <xm:f>Points!C$20=2</xm:f>
            <x14:dxf>
              <font>
                <color auto="1"/>
              </font>
              <fill>
                <patternFill>
                  <bgColor theme="6" tint="0.59996337778862885"/>
                </patternFill>
              </fill>
            </x14:dxf>
          </x14:cfRule>
          <x14:cfRule type="expression" priority="22" id="{955C779A-CE59-4957-8FD1-99EA3282AEF1}">
            <xm:f>Points!C$20=3</xm:f>
            <x14:dxf>
              <fill>
                <patternFill>
                  <bgColor theme="6" tint="0.39994506668294322"/>
                </patternFill>
              </fill>
            </x14:dxf>
          </x14:cfRule>
          <x14:cfRule type="expression" priority="23" id="{B4CF736A-DFD1-46C5-BDFA-D4937554C743}">
            <xm:f>Points!C$20=4</xm:f>
            <x14:dxf>
              <fill>
                <patternFill>
                  <bgColor theme="6"/>
                </patternFill>
              </fill>
            </x14:dxf>
          </x14:cfRule>
          <x14:cfRule type="expression" priority="24" id="{062FC420-5F10-47A7-ADFC-4AE02F4B64D1}">
            <xm:f>Points!C$20=5</xm:f>
            <x14:dxf>
              <font>
                <color rgb="FFFFFFFF"/>
              </font>
              <fill>
                <patternFill>
                  <bgColor theme="6" tint="-0.24994659260841701"/>
                </patternFill>
              </fill>
            </x14:dxf>
          </x14:cfRule>
          <xm:sqref>C14:AA14</xm:sqref>
        </x14:conditionalFormatting>
        <x14:conditionalFormatting xmlns:xm="http://schemas.microsoft.com/office/excel/2006/main">
          <x14:cfRule type="expression" priority="15" id="{4D34E9C5-5194-4558-A227-51008B9E9013}">
            <xm:f>Points!C30=1</xm:f>
            <x14:dxf>
              <font>
                <color auto="1"/>
              </font>
              <fill>
                <patternFill>
                  <bgColor theme="6" tint="0.79998168889431442"/>
                </patternFill>
              </fill>
            </x14:dxf>
          </x14:cfRule>
          <x14:cfRule type="expression" priority="16" id="{EEEB102C-8103-4073-8393-0E4D07036AA7}">
            <xm:f>Points!C30=2</xm:f>
            <x14:dxf>
              <font>
                <color auto="1"/>
              </font>
              <fill>
                <patternFill>
                  <bgColor theme="6" tint="0.59996337778862885"/>
                </patternFill>
              </fill>
            </x14:dxf>
          </x14:cfRule>
          <x14:cfRule type="expression" priority="17" id="{E54DFA8F-DE16-4FF4-95C9-3213769717DF}">
            <xm:f>Points!C30=3</xm:f>
            <x14:dxf>
              <fill>
                <patternFill>
                  <bgColor theme="6" tint="0.39994506668294322"/>
                </patternFill>
              </fill>
            </x14:dxf>
          </x14:cfRule>
          <x14:cfRule type="expression" priority="18" id="{D407771F-7E8A-42D5-A7B1-969868BF33F4}">
            <xm:f>Points!C30=4</xm:f>
            <x14:dxf>
              <fill>
                <patternFill>
                  <bgColor theme="6"/>
                </patternFill>
              </fill>
            </x14:dxf>
          </x14:cfRule>
          <x14:cfRule type="expression" priority="19" id="{1CF518A2-5C07-4566-8112-FA33E8FCDF07}">
            <xm:f>Points!C30=5</xm:f>
            <x14:dxf>
              <font>
                <color rgb="FFFFFFFF"/>
              </font>
              <fill>
                <patternFill>
                  <bgColor theme="6" tint="-0.24994659260841701"/>
                </patternFill>
              </fill>
            </x14:dxf>
          </x14:cfRule>
          <xm:sqref>C20:AA21</xm:sqref>
        </x14:conditionalFormatting>
        <x14:conditionalFormatting xmlns:xm="http://schemas.microsoft.com/office/excel/2006/main">
          <x14:cfRule type="expression" priority="10" id="{81BC58CC-A78D-4CD0-9F88-49F99A628C86}">
            <xm:f>Points!C$34=1</xm:f>
            <x14:dxf>
              <font>
                <color auto="1"/>
              </font>
              <fill>
                <patternFill>
                  <bgColor theme="6" tint="0.79998168889431442"/>
                </patternFill>
              </fill>
            </x14:dxf>
          </x14:cfRule>
          <x14:cfRule type="expression" priority="11" id="{1208ABD2-AF3B-4A52-BEF6-B9F682E534A3}">
            <xm:f>Points!C$34=2</xm:f>
            <x14:dxf>
              <font>
                <color auto="1"/>
              </font>
              <fill>
                <patternFill>
                  <bgColor theme="6" tint="0.59996337778862885"/>
                </patternFill>
              </fill>
            </x14:dxf>
          </x14:cfRule>
          <x14:cfRule type="expression" priority="12" id="{AC2390CA-E521-4FB7-BF93-FEBD0D078908}">
            <xm:f>Points!C$34=3</xm:f>
            <x14:dxf>
              <fill>
                <patternFill>
                  <bgColor theme="6" tint="0.39994506668294322"/>
                </patternFill>
              </fill>
            </x14:dxf>
          </x14:cfRule>
          <x14:cfRule type="expression" priority="13" id="{CC497FFA-1A59-4EC8-812D-E7DB8891C6BC}">
            <xm:f>Points!C$34=4</xm:f>
            <x14:dxf>
              <fill>
                <patternFill>
                  <bgColor theme="6"/>
                </patternFill>
              </fill>
            </x14:dxf>
          </x14:cfRule>
          <x14:cfRule type="expression" priority="14" id="{D6128BFC-0195-427B-9327-C49C376711CD}">
            <xm:f>Points!C$34=5</xm:f>
            <x14:dxf>
              <font>
                <color rgb="FFFFFFFF"/>
              </font>
              <fill>
                <patternFill>
                  <bgColor theme="6" tint="-0.24994659260841701"/>
                </patternFill>
              </fill>
            </x14:dxf>
          </x14:cfRule>
          <xm:sqref>C24:AA24</xm:sqref>
        </x14:conditionalFormatting>
        <x14:conditionalFormatting xmlns:xm="http://schemas.microsoft.com/office/excel/2006/main">
          <x14:cfRule type="expression" priority="5" id="{91DC0B01-3CA8-42C6-8E86-E07B430B5DD0}">
            <xm:f>Points!C42=1</xm:f>
            <x14:dxf>
              <font>
                <color auto="1"/>
              </font>
              <fill>
                <patternFill>
                  <bgColor theme="6" tint="0.79998168889431442"/>
                </patternFill>
              </fill>
            </x14:dxf>
          </x14:cfRule>
          <x14:cfRule type="expression" priority="6" id="{88D20669-382F-466B-95BF-913DA619CCAD}">
            <xm:f>Points!C42=2</xm:f>
            <x14:dxf>
              <font>
                <color auto="1"/>
              </font>
              <fill>
                <patternFill>
                  <bgColor theme="6" tint="0.59996337778862885"/>
                </patternFill>
              </fill>
            </x14:dxf>
          </x14:cfRule>
          <x14:cfRule type="expression" priority="7" id="{01208C2A-63D4-48DE-933A-CD9F1CC78821}">
            <xm:f>Points!C42=3</xm:f>
            <x14:dxf>
              <fill>
                <patternFill>
                  <bgColor theme="6" tint="0.39994506668294322"/>
                </patternFill>
              </fill>
            </x14:dxf>
          </x14:cfRule>
          <x14:cfRule type="expression" priority="8" id="{A6A7332F-7750-4896-861D-CE5A618D3F16}">
            <xm:f>Points!C42=4</xm:f>
            <x14:dxf>
              <fill>
                <patternFill>
                  <bgColor theme="6"/>
                </patternFill>
              </fill>
            </x14:dxf>
          </x14:cfRule>
          <x14:cfRule type="expression" priority="9" id="{097A8780-B461-47CD-A3B8-69CE2BD1E6EA}">
            <xm:f>Points!C42=5</xm:f>
            <x14:dxf>
              <font>
                <color rgb="FFFFFFFF"/>
              </font>
              <fill>
                <patternFill>
                  <bgColor theme="6" tint="-0.24994659260841701"/>
                </patternFill>
              </fill>
            </x14:dxf>
          </x14:cfRule>
          <xm:sqref>C28:AA31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EF39-47C1-442F-B9F6-594CABA8F9CD}">
  <sheetPr codeName="Sheet19">
    <pageSetUpPr fitToPage="1"/>
  </sheetPr>
  <dimension ref="A1:G45"/>
  <sheetViews>
    <sheetView zoomScaleNormal="100" zoomScaleSheetLayoutView="69" workbookViewId="0">
      <selection activeCell="B2" sqref="B2"/>
    </sheetView>
  </sheetViews>
  <sheetFormatPr defaultRowHeight="32.65" customHeight="1" outlineLevelRow="1"/>
  <cols>
    <col min="1" max="1" width="6.28515625" style="14" customWidth="1"/>
    <col min="2" max="7" width="30.7109375" style="14" customWidth="1"/>
    <col min="8" max="256" width="8.7109375" style="14"/>
    <col min="257" max="257" width="6.28515625" style="14" customWidth="1"/>
    <col min="258" max="263" width="30.7109375" style="14" customWidth="1"/>
    <col min="264" max="512" width="8.7109375" style="14"/>
    <col min="513" max="513" width="6.28515625" style="14" customWidth="1"/>
    <col min="514" max="519" width="30.7109375" style="14" customWidth="1"/>
    <col min="520" max="768" width="8.7109375" style="14"/>
    <col min="769" max="769" width="6.28515625" style="14" customWidth="1"/>
    <col min="770" max="775" width="30.7109375" style="14" customWidth="1"/>
    <col min="776" max="1024" width="8.7109375" style="14"/>
    <col min="1025" max="1025" width="6.28515625" style="14" customWidth="1"/>
    <col min="1026" max="1031" width="30.7109375" style="14" customWidth="1"/>
    <col min="1032" max="1280" width="8.7109375" style="14"/>
    <col min="1281" max="1281" width="6.28515625" style="14" customWidth="1"/>
    <col min="1282" max="1287" width="30.7109375" style="14" customWidth="1"/>
    <col min="1288" max="1536" width="8.7109375" style="14"/>
    <col min="1537" max="1537" width="6.28515625" style="14" customWidth="1"/>
    <col min="1538" max="1543" width="30.7109375" style="14" customWidth="1"/>
    <col min="1544" max="1792" width="8.7109375" style="14"/>
    <col min="1793" max="1793" width="6.28515625" style="14" customWidth="1"/>
    <col min="1794" max="1799" width="30.7109375" style="14" customWidth="1"/>
    <col min="1800" max="2048" width="8.7109375" style="14"/>
    <col min="2049" max="2049" width="6.28515625" style="14" customWidth="1"/>
    <col min="2050" max="2055" width="30.7109375" style="14" customWidth="1"/>
    <col min="2056" max="2304" width="8.7109375" style="14"/>
    <col min="2305" max="2305" width="6.28515625" style="14" customWidth="1"/>
    <col min="2306" max="2311" width="30.7109375" style="14" customWidth="1"/>
    <col min="2312" max="2560" width="8.7109375" style="14"/>
    <col min="2561" max="2561" width="6.28515625" style="14" customWidth="1"/>
    <col min="2562" max="2567" width="30.7109375" style="14" customWidth="1"/>
    <col min="2568" max="2816" width="8.7109375" style="14"/>
    <col min="2817" max="2817" width="6.28515625" style="14" customWidth="1"/>
    <col min="2818" max="2823" width="30.7109375" style="14" customWidth="1"/>
    <col min="2824" max="3072" width="8.7109375" style="14"/>
    <col min="3073" max="3073" width="6.28515625" style="14" customWidth="1"/>
    <col min="3074" max="3079" width="30.7109375" style="14" customWidth="1"/>
    <col min="3080" max="3328" width="8.7109375" style="14"/>
    <col min="3329" max="3329" width="6.28515625" style="14" customWidth="1"/>
    <col min="3330" max="3335" width="30.7109375" style="14" customWidth="1"/>
    <col min="3336" max="3584" width="8.7109375" style="14"/>
    <col min="3585" max="3585" width="6.28515625" style="14" customWidth="1"/>
    <col min="3586" max="3591" width="30.7109375" style="14" customWidth="1"/>
    <col min="3592" max="3840" width="8.7109375" style="14"/>
    <col min="3841" max="3841" width="6.28515625" style="14" customWidth="1"/>
    <col min="3842" max="3847" width="30.7109375" style="14" customWidth="1"/>
    <col min="3848" max="4096" width="8.7109375" style="14"/>
    <col min="4097" max="4097" width="6.28515625" style="14" customWidth="1"/>
    <col min="4098" max="4103" width="30.7109375" style="14" customWidth="1"/>
    <col min="4104" max="4352" width="8.7109375" style="14"/>
    <col min="4353" max="4353" width="6.28515625" style="14" customWidth="1"/>
    <col min="4354" max="4359" width="30.7109375" style="14" customWidth="1"/>
    <col min="4360" max="4608" width="8.7109375" style="14"/>
    <col min="4609" max="4609" width="6.28515625" style="14" customWidth="1"/>
    <col min="4610" max="4615" width="30.7109375" style="14" customWidth="1"/>
    <col min="4616" max="4864" width="8.7109375" style="14"/>
    <col min="4865" max="4865" width="6.28515625" style="14" customWidth="1"/>
    <col min="4866" max="4871" width="30.7109375" style="14" customWidth="1"/>
    <col min="4872" max="5120" width="8.7109375" style="14"/>
    <col min="5121" max="5121" width="6.28515625" style="14" customWidth="1"/>
    <col min="5122" max="5127" width="30.7109375" style="14" customWidth="1"/>
    <col min="5128" max="5376" width="8.7109375" style="14"/>
    <col min="5377" max="5377" width="6.28515625" style="14" customWidth="1"/>
    <col min="5378" max="5383" width="30.7109375" style="14" customWidth="1"/>
    <col min="5384" max="5632" width="8.7109375" style="14"/>
    <col min="5633" max="5633" width="6.28515625" style="14" customWidth="1"/>
    <col min="5634" max="5639" width="30.7109375" style="14" customWidth="1"/>
    <col min="5640" max="5888" width="8.7109375" style="14"/>
    <col min="5889" max="5889" width="6.28515625" style="14" customWidth="1"/>
    <col min="5890" max="5895" width="30.7109375" style="14" customWidth="1"/>
    <col min="5896" max="6144" width="8.7109375" style="14"/>
    <col min="6145" max="6145" width="6.28515625" style="14" customWidth="1"/>
    <col min="6146" max="6151" width="30.7109375" style="14" customWidth="1"/>
    <col min="6152" max="6400" width="8.7109375" style="14"/>
    <col min="6401" max="6401" width="6.28515625" style="14" customWidth="1"/>
    <col min="6402" max="6407" width="30.7109375" style="14" customWidth="1"/>
    <col min="6408" max="6656" width="8.7109375" style="14"/>
    <col min="6657" max="6657" width="6.28515625" style="14" customWidth="1"/>
    <col min="6658" max="6663" width="30.7109375" style="14" customWidth="1"/>
    <col min="6664" max="6912" width="8.7109375" style="14"/>
    <col min="6913" max="6913" width="6.28515625" style="14" customWidth="1"/>
    <col min="6914" max="6919" width="30.7109375" style="14" customWidth="1"/>
    <col min="6920" max="7168" width="8.7109375" style="14"/>
    <col min="7169" max="7169" width="6.28515625" style="14" customWidth="1"/>
    <col min="7170" max="7175" width="30.7109375" style="14" customWidth="1"/>
    <col min="7176" max="7424" width="8.7109375" style="14"/>
    <col min="7425" max="7425" width="6.28515625" style="14" customWidth="1"/>
    <col min="7426" max="7431" width="30.7109375" style="14" customWidth="1"/>
    <col min="7432" max="7680" width="8.7109375" style="14"/>
    <col min="7681" max="7681" width="6.28515625" style="14" customWidth="1"/>
    <col min="7682" max="7687" width="30.7109375" style="14" customWidth="1"/>
    <col min="7688" max="7936" width="8.7109375" style="14"/>
    <col min="7937" max="7937" width="6.28515625" style="14" customWidth="1"/>
    <col min="7938" max="7943" width="30.7109375" style="14" customWidth="1"/>
    <col min="7944" max="8192" width="8.7109375" style="14"/>
    <col min="8193" max="8193" width="6.28515625" style="14" customWidth="1"/>
    <col min="8194" max="8199" width="30.7109375" style="14" customWidth="1"/>
    <col min="8200" max="8448" width="8.7109375" style="14"/>
    <col min="8449" max="8449" width="6.28515625" style="14" customWidth="1"/>
    <col min="8450" max="8455" width="30.7109375" style="14" customWidth="1"/>
    <col min="8456" max="8704" width="8.7109375" style="14"/>
    <col min="8705" max="8705" width="6.28515625" style="14" customWidth="1"/>
    <col min="8706" max="8711" width="30.7109375" style="14" customWidth="1"/>
    <col min="8712" max="8960" width="8.7109375" style="14"/>
    <col min="8961" max="8961" width="6.28515625" style="14" customWidth="1"/>
    <col min="8962" max="8967" width="30.7109375" style="14" customWidth="1"/>
    <col min="8968" max="9216" width="8.7109375" style="14"/>
    <col min="9217" max="9217" width="6.28515625" style="14" customWidth="1"/>
    <col min="9218" max="9223" width="30.7109375" style="14" customWidth="1"/>
    <col min="9224" max="9472" width="8.7109375" style="14"/>
    <col min="9473" max="9473" width="6.28515625" style="14" customWidth="1"/>
    <col min="9474" max="9479" width="30.7109375" style="14" customWidth="1"/>
    <col min="9480" max="9728" width="8.7109375" style="14"/>
    <col min="9729" max="9729" width="6.28515625" style="14" customWidth="1"/>
    <col min="9730" max="9735" width="30.7109375" style="14" customWidth="1"/>
    <col min="9736" max="9984" width="8.7109375" style="14"/>
    <col min="9985" max="9985" width="6.28515625" style="14" customWidth="1"/>
    <col min="9986" max="9991" width="30.7109375" style="14" customWidth="1"/>
    <col min="9992" max="10240" width="8.7109375" style="14"/>
    <col min="10241" max="10241" width="6.28515625" style="14" customWidth="1"/>
    <col min="10242" max="10247" width="30.7109375" style="14" customWidth="1"/>
    <col min="10248" max="10496" width="8.7109375" style="14"/>
    <col min="10497" max="10497" width="6.28515625" style="14" customWidth="1"/>
    <col min="10498" max="10503" width="30.7109375" style="14" customWidth="1"/>
    <col min="10504" max="10752" width="8.7109375" style="14"/>
    <col min="10753" max="10753" width="6.28515625" style="14" customWidth="1"/>
    <col min="10754" max="10759" width="30.7109375" style="14" customWidth="1"/>
    <col min="10760" max="11008" width="8.7109375" style="14"/>
    <col min="11009" max="11009" width="6.28515625" style="14" customWidth="1"/>
    <col min="11010" max="11015" width="30.7109375" style="14" customWidth="1"/>
    <col min="11016" max="11264" width="8.7109375" style="14"/>
    <col min="11265" max="11265" width="6.28515625" style="14" customWidth="1"/>
    <col min="11266" max="11271" width="30.7109375" style="14" customWidth="1"/>
    <col min="11272" max="11520" width="8.7109375" style="14"/>
    <col min="11521" max="11521" width="6.28515625" style="14" customWidth="1"/>
    <col min="11522" max="11527" width="30.7109375" style="14" customWidth="1"/>
    <col min="11528" max="11776" width="8.7109375" style="14"/>
    <col min="11777" max="11777" width="6.28515625" style="14" customWidth="1"/>
    <col min="11778" max="11783" width="30.7109375" style="14" customWidth="1"/>
    <col min="11784" max="12032" width="8.7109375" style="14"/>
    <col min="12033" max="12033" width="6.28515625" style="14" customWidth="1"/>
    <col min="12034" max="12039" width="30.7109375" style="14" customWidth="1"/>
    <col min="12040" max="12288" width="8.7109375" style="14"/>
    <col min="12289" max="12289" width="6.28515625" style="14" customWidth="1"/>
    <col min="12290" max="12295" width="30.7109375" style="14" customWidth="1"/>
    <col min="12296" max="12544" width="8.7109375" style="14"/>
    <col min="12545" max="12545" width="6.28515625" style="14" customWidth="1"/>
    <col min="12546" max="12551" width="30.7109375" style="14" customWidth="1"/>
    <col min="12552" max="12800" width="8.7109375" style="14"/>
    <col min="12801" max="12801" width="6.28515625" style="14" customWidth="1"/>
    <col min="12802" max="12807" width="30.7109375" style="14" customWidth="1"/>
    <col min="12808" max="13056" width="8.7109375" style="14"/>
    <col min="13057" max="13057" width="6.28515625" style="14" customWidth="1"/>
    <col min="13058" max="13063" width="30.7109375" style="14" customWidth="1"/>
    <col min="13064" max="13312" width="8.7109375" style="14"/>
    <col min="13313" max="13313" width="6.28515625" style="14" customWidth="1"/>
    <col min="13314" max="13319" width="30.7109375" style="14" customWidth="1"/>
    <col min="13320" max="13568" width="8.7109375" style="14"/>
    <col min="13569" max="13569" width="6.28515625" style="14" customWidth="1"/>
    <col min="13570" max="13575" width="30.7109375" style="14" customWidth="1"/>
    <col min="13576" max="13824" width="8.7109375" style="14"/>
    <col min="13825" max="13825" width="6.28515625" style="14" customWidth="1"/>
    <col min="13826" max="13831" width="30.7109375" style="14" customWidth="1"/>
    <col min="13832" max="14080" width="8.7109375" style="14"/>
    <col min="14081" max="14081" width="6.28515625" style="14" customWidth="1"/>
    <col min="14082" max="14087" width="30.7109375" style="14" customWidth="1"/>
    <col min="14088" max="14336" width="8.7109375" style="14"/>
    <col min="14337" max="14337" width="6.28515625" style="14" customWidth="1"/>
    <col min="14338" max="14343" width="30.7109375" style="14" customWidth="1"/>
    <col min="14344" max="14592" width="8.7109375" style="14"/>
    <col min="14593" max="14593" width="6.28515625" style="14" customWidth="1"/>
    <col min="14594" max="14599" width="30.7109375" style="14" customWidth="1"/>
    <col min="14600" max="14848" width="8.7109375" style="14"/>
    <col min="14849" max="14849" width="6.28515625" style="14" customWidth="1"/>
    <col min="14850" max="14855" width="30.7109375" style="14" customWidth="1"/>
    <col min="14856" max="15104" width="8.7109375" style="14"/>
    <col min="15105" max="15105" width="6.28515625" style="14" customWidth="1"/>
    <col min="15106" max="15111" width="30.7109375" style="14" customWidth="1"/>
    <col min="15112" max="15360" width="8.7109375" style="14"/>
    <col min="15361" max="15361" width="6.28515625" style="14" customWidth="1"/>
    <col min="15362" max="15367" width="30.7109375" style="14" customWidth="1"/>
    <col min="15368" max="15616" width="8.7109375" style="14"/>
    <col min="15617" max="15617" width="6.28515625" style="14" customWidth="1"/>
    <col min="15618" max="15623" width="30.7109375" style="14" customWidth="1"/>
    <col min="15624" max="15872" width="8.7109375" style="14"/>
    <col min="15873" max="15873" width="6.28515625" style="14" customWidth="1"/>
    <col min="15874" max="15879" width="30.7109375" style="14" customWidth="1"/>
    <col min="15880" max="16128" width="8.7109375" style="14"/>
    <col min="16129" max="16129" width="6.28515625" style="14" customWidth="1"/>
    <col min="16130" max="16135" width="30.7109375" style="14" customWidth="1"/>
    <col min="16136" max="16384" width="8.7109375" style="14"/>
  </cols>
  <sheetData>
    <row r="1" spans="1:7" ht="32.65" customHeight="1">
      <c r="A1" s="14" t="s">
        <v>642</v>
      </c>
      <c r="B1" s="14" t="s">
        <v>28</v>
      </c>
      <c r="C1" s="14" t="s">
        <v>643</v>
      </c>
      <c r="D1" s="14" t="s">
        <v>644</v>
      </c>
      <c r="E1" s="14" t="s">
        <v>645</v>
      </c>
      <c r="F1" s="14" t="s">
        <v>646</v>
      </c>
      <c r="G1" s="14" t="s">
        <v>647</v>
      </c>
    </row>
    <row r="2" spans="1:7" ht="32.65" customHeight="1" outlineLevel="1">
      <c r="A2" s="15" t="s">
        <v>35</v>
      </c>
      <c r="B2" s="15" t="s">
        <v>36</v>
      </c>
      <c r="C2" s="15" t="s">
        <v>648</v>
      </c>
      <c r="D2" s="15" t="s">
        <v>649</v>
      </c>
      <c r="E2" s="15" t="s">
        <v>650</v>
      </c>
      <c r="F2" s="15" t="s">
        <v>651</v>
      </c>
      <c r="G2" s="15" t="s">
        <v>652</v>
      </c>
    </row>
    <row r="3" spans="1:7" ht="32.65" customHeight="1" outlineLevel="1">
      <c r="A3" s="15" t="s">
        <v>46</v>
      </c>
      <c r="B3" s="15" t="s">
        <v>653</v>
      </c>
      <c r="C3" s="15" t="s">
        <v>654</v>
      </c>
      <c r="D3" s="15" t="s">
        <v>655</v>
      </c>
      <c r="E3" s="15" t="s">
        <v>656</v>
      </c>
      <c r="F3" s="15" t="s">
        <v>657</v>
      </c>
      <c r="G3" s="15" t="s">
        <v>658</v>
      </c>
    </row>
    <row r="4" spans="1:7" ht="32.65" customHeight="1" outlineLevel="1">
      <c r="A4" s="15" t="s">
        <v>56</v>
      </c>
      <c r="B4" s="15" t="s">
        <v>57</v>
      </c>
      <c r="C4" s="15" t="s">
        <v>659</v>
      </c>
      <c r="D4" s="15" t="s">
        <v>660</v>
      </c>
      <c r="E4" s="15" t="s">
        <v>661</v>
      </c>
      <c r="F4" s="15" t="s">
        <v>662</v>
      </c>
      <c r="G4" s="15" t="s">
        <v>663</v>
      </c>
    </row>
    <row r="5" spans="1:7" ht="32.65" customHeight="1" outlineLevel="1">
      <c r="A5" s="15" t="s">
        <v>66</v>
      </c>
      <c r="B5" s="15" t="s">
        <v>67</v>
      </c>
      <c r="C5" s="15" t="s">
        <v>664</v>
      </c>
      <c r="D5" s="15" t="s">
        <v>665</v>
      </c>
      <c r="E5" s="15" t="s">
        <v>666</v>
      </c>
      <c r="F5" s="15" t="s">
        <v>667</v>
      </c>
      <c r="G5" s="15" t="s">
        <v>668</v>
      </c>
    </row>
    <row r="6" spans="1:7" ht="32.65" customHeight="1" outlineLevel="1">
      <c r="A6" s="15" t="s">
        <v>76</v>
      </c>
      <c r="B6" s="15" t="s">
        <v>669</v>
      </c>
      <c r="C6" s="15" t="s">
        <v>670</v>
      </c>
      <c r="D6" s="15" t="s">
        <v>671</v>
      </c>
      <c r="E6" s="15" t="s">
        <v>672</v>
      </c>
      <c r="F6" s="15" t="s">
        <v>673</v>
      </c>
      <c r="G6" s="15" t="s">
        <v>674</v>
      </c>
    </row>
    <row r="7" spans="1:7" ht="32.65" customHeight="1" outlineLevel="1">
      <c r="A7" s="15" t="s">
        <v>86</v>
      </c>
      <c r="B7" s="15" t="s">
        <v>87</v>
      </c>
      <c r="C7" s="15" t="s">
        <v>675</v>
      </c>
      <c r="D7" s="15" t="s">
        <v>676</v>
      </c>
      <c r="E7" s="15" t="s">
        <v>677</v>
      </c>
      <c r="F7" s="15" t="s">
        <v>678</v>
      </c>
      <c r="G7" s="15" t="s">
        <v>679</v>
      </c>
    </row>
    <row r="8" spans="1:7" ht="32.65" customHeight="1" outlineLevel="1">
      <c r="A8" s="15" t="s">
        <v>96</v>
      </c>
      <c r="B8" s="15" t="s">
        <v>97</v>
      </c>
      <c r="C8" s="15" t="s">
        <v>680</v>
      </c>
      <c r="D8" s="15" t="s">
        <v>681</v>
      </c>
      <c r="E8" s="15" t="s">
        <v>682</v>
      </c>
      <c r="F8" s="15" t="s">
        <v>683</v>
      </c>
      <c r="G8" s="15" t="s">
        <v>684</v>
      </c>
    </row>
    <row r="9" spans="1:7" ht="32.65" customHeight="1" outlineLevel="1">
      <c r="A9" s="15" t="s">
        <v>106</v>
      </c>
      <c r="B9" s="15" t="s">
        <v>107</v>
      </c>
      <c r="C9" s="15" t="s">
        <v>685</v>
      </c>
      <c r="D9" s="15" t="s">
        <v>686</v>
      </c>
      <c r="E9" s="15" t="s">
        <v>687</v>
      </c>
      <c r="F9" s="15" t="s">
        <v>688</v>
      </c>
      <c r="G9" s="15" t="s">
        <v>689</v>
      </c>
    </row>
    <row r="10" spans="1:7" ht="15.6" customHeight="1"/>
    <row r="11" spans="1:7" ht="34.35" customHeight="1" outlineLevel="1">
      <c r="A11" s="15" t="s">
        <v>116</v>
      </c>
      <c r="B11" s="15" t="s">
        <v>117</v>
      </c>
      <c r="C11" s="15" t="s">
        <v>690</v>
      </c>
      <c r="D11" s="15" t="s">
        <v>691</v>
      </c>
      <c r="E11" s="15" t="s">
        <v>692</v>
      </c>
      <c r="F11" s="15" t="s">
        <v>693</v>
      </c>
      <c r="G11" s="15" t="s">
        <v>694</v>
      </c>
    </row>
    <row r="12" spans="1:7" ht="33" customHeight="1" outlineLevel="1">
      <c r="A12" s="15" t="s">
        <v>126</v>
      </c>
      <c r="B12" s="15" t="s">
        <v>127</v>
      </c>
      <c r="C12" s="15" t="s">
        <v>695</v>
      </c>
      <c r="D12" s="15" t="s">
        <v>696</v>
      </c>
      <c r="E12" s="15" t="s">
        <v>697</v>
      </c>
      <c r="F12" s="15" t="s">
        <v>698</v>
      </c>
      <c r="G12" s="15" t="s">
        <v>699</v>
      </c>
    </row>
    <row r="13" spans="1:7" ht="32.65" customHeight="1" outlineLevel="1">
      <c r="A13" s="15" t="s">
        <v>136</v>
      </c>
      <c r="B13" s="15" t="s">
        <v>137</v>
      </c>
      <c r="C13" s="15" t="s">
        <v>700</v>
      </c>
      <c r="D13" s="15" t="s">
        <v>701</v>
      </c>
      <c r="E13" s="15" t="s">
        <v>702</v>
      </c>
      <c r="F13" s="15" t="s">
        <v>703</v>
      </c>
      <c r="G13" s="15" t="s">
        <v>704</v>
      </c>
    </row>
    <row r="14" spans="1:7" ht="35.1" customHeight="1" outlineLevel="1">
      <c r="A14" s="15" t="s">
        <v>146</v>
      </c>
      <c r="B14" s="15" t="s">
        <v>147</v>
      </c>
      <c r="C14" s="15" t="s">
        <v>705</v>
      </c>
      <c r="D14" s="15" t="s">
        <v>706</v>
      </c>
      <c r="E14" s="15" t="s">
        <v>707</v>
      </c>
      <c r="F14" s="15" t="s">
        <v>708</v>
      </c>
      <c r="G14" s="15" t="s">
        <v>709</v>
      </c>
    </row>
    <row r="15" spans="1:7" ht="34.35" customHeight="1" outlineLevel="1">
      <c r="A15" s="15" t="s">
        <v>156</v>
      </c>
      <c r="B15" s="15" t="s">
        <v>157</v>
      </c>
      <c r="C15" s="15" t="s">
        <v>710</v>
      </c>
      <c r="D15" s="15" t="s">
        <v>711</v>
      </c>
      <c r="E15" s="15" t="s">
        <v>712</v>
      </c>
      <c r="F15" s="15" t="s">
        <v>713</v>
      </c>
      <c r="G15" s="15" t="s">
        <v>714</v>
      </c>
    </row>
    <row r="16" spans="1:7" ht="32.65" customHeight="1" outlineLevel="1">
      <c r="A16" s="15" t="s">
        <v>166</v>
      </c>
      <c r="B16" s="15" t="s">
        <v>167</v>
      </c>
      <c r="C16" s="15" t="s">
        <v>715</v>
      </c>
      <c r="D16" s="15" t="s">
        <v>716</v>
      </c>
      <c r="E16" s="15" t="s">
        <v>717</v>
      </c>
      <c r="F16" s="15" t="s">
        <v>718</v>
      </c>
      <c r="G16" s="15" t="s">
        <v>719</v>
      </c>
    </row>
    <row r="17" spans="1:7" ht="32.65" customHeight="1" outlineLevel="1">
      <c r="A17" s="15" t="s">
        <v>176</v>
      </c>
      <c r="B17" s="15" t="s">
        <v>177</v>
      </c>
      <c r="C17" s="15" t="s">
        <v>720</v>
      </c>
      <c r="D17" s="15" t="s">
        <v>721</v>
      </c>
      <c r="E17" s="15" t="s">
        <v>722</v>
      </c>
      <c r="F17" s="15" t="s">
        <v>723</v>
      </c>
      <c r="G17" s="15" t="s">
        <v>724</v>
      </c>
    </row>
    <row r="18" spans="1:7" ht="33.6" customHeight="1" outlineLevel="1">
      <c r="A18" s="15" t="s">
        <v>186</v>
      </c>
      <c r="B18" s="15" t="s">
        <v>187</v>
      </c>
      <c r="C18" s="15" t="s">
        <v>725</v>
      </c>
      <c r="D18" s="15" t="s">
        <v>726</v>
      </c>
      <c r="E18" s="15" t="s">
        <v>727</v>
      </c>
      <c r="F18" s="15" t="s">
        <v>728</v>
      </c>
      <c r="G18" s="15" t="s">
        <v>729</v>
      </c>
    </row>
    <row r="19" spans="1:7" ht="32.65" customHeight="1" outlineLevel="1">
      <c r="A19" s="15" t="s">
        <v>196</v>
      </c>
      <c r="B19" s="15" t="s">
        <v>197</v>
      </c>
      <c r="C19" s="15" t="s">
        <v>730</v>
      </c>
      <c r="D19" s="15" t="s">
        <v>731</v>
      </c>
      <c r="E19" s="15" t="s">
        <v>732</v>
      </c>
      <c r="F19" s="15" t="s">
        <v>733</v>
      </c>
      <c r="G19" s="15" t="s">
        <v>734</v>
      </c>
    </row>
    <row r="20" spans="1:7" ht="15" customHeight="1"/>
    <row r="21" spans="1:7" ht="32.65" customHeight="1" outlineLevel="1">
      <c r="A21" s="15" t="s">
        <v>206</v>
      </c>
      <c r="B21" s="15" t="s">
        <v>207</v>
      </c>
      <c r="C21" s="15" t="s">
        <v>735</v>
      </c>
      <c r="D21" s="15" t="s">
        <v>736</v>
      </c>
      <c r="E21" s="15" t="s">
        <v>737</v>
      </c>
      <c r="F21" s="15" t="s">
        <v>738</v>
      </c>
      <c r="G21" s="15" t="s">
        <v>739</v>
      </c>
    </row>
    <row r="22" spans="1:7" ht="34.35" customHeight="1" outlineLevel="1">
      <c r="A22" s="15" t="s">
        <v>216</v>
      </c>
      <c r="B22" s="15" t="s">
        <v>217</v>
      </c>
      <c r="C22" s="15" t="s">
        <v>740</v>
      </c>
      <c r="D22" s="15" t="s">
        <v>741</v>
      </c>
      <c r="E22" s="15" t="s">
        <v>742</v>
      </c>
      <c r="F22" s="15" t="s">
        <v>743</v>
      </c>
      <c r="G22" s="15" t="s">
        <v>744</v>
      </c>
    </row>
    <row r="23" spans="1:7" ht="32.65" customHeight="1" outlineLevel="1">
      <c r="A23" s="15" t="s">
        <v>226</v>
      </c>
      <c r="B23" s="15" t="s">
        <v>227</v>
      </c>
      <c r="C23" s="15" t="s">
        <v>745</v>
      </c>
      <c r="D23" s="15" t="s">
        <v>746</v>
      </c>
      <c r="E23" s="15" t="s">
        <v>747</v>
      </c>
      <c r="F23" s="15" t="s">
        <v>748</v>
      </c>
      <c r="G23" s="15" t="s">
        <v>749</v>
      </c>
    </row>
    <row r="24" spans="1:7" ht="32.65" customHeight="1" outlineLevel="1">
      <c r="A24" s="15" t="s">
        <v>233</v>
      </c>
      <c r="B24" s="15" t="s">
        <v>234</v>
      </c>
      <c r="C24" s="15" t="s">
        <v>750</v>
      </c>
      <c r="D24" s="15" t="s">
        <v>751</v>
      </c>
      <c r="E24" s="15" t="s">
        <v>752</v>
      </c>
      <c r="F24" s="15" t="s">
        <v>753</v>
      </c>
      <c r="G24" s="15" t="s">
        <v>754</v>
      </c>
    </row>
    <row r="25" spans="1:7" ht="35.65" customHeight="1" outlineLevel="1">
      <c r="A25" s="15" t="s">
        <v>243</v>
      </c>
      <c r="B25" s="15" t="s">
        <v>244</v>
      </c>
      <c r="C25" s="15" t="s">
        <v>755</v>
      </c>
      <c r="D25" s="15" t="s">
        <v>756</v>
      </c>
      <c r="E25" s="15" t="s">
        <v>757</v>
      </c>
      <c r="F25" s="15" t="s">
        <v>758</v>
      </c>
      <c r="G25" s="15" t="s">
        <v>759</v>
      </c>
    </row>
    <row r="26" spans="1:7" ht="34.35" customHeight="1" outlineLevel="1">
      <c r="A26" s="15" t="s">
        <v>253</v>
      </c>
      <c r="B26" s="15" t="s">
        <v>254</v>
      </c>
      <c r="C26" s="15" t="s">
        <v>760</v>
      </c>
      <c r="D26" s="15" t="s">
        <v>761</v>
      </c>
      <c r="E26" s="15" t="s">
        <v>762</v>
      </c>
      <c r="F26" s="15" t="s">
        <v>763</v>
      </c>
      <c r="G26" s="15" t="s">
        <v>764</v>
      </c>
    </row>
    <row r="27" spans="1:7" ht="33.6" customHeight="1" outlineLevel="1">
      <c r="A27" s="15" t="s">
        <v>263</v>
      </c>
      <c r="B27" s="15" t="s">
        <v>264</v>
      </c>
      <c r="C27" s="15" t="s">
        <v>765</v>
      </c>
      <c r="D27" s="15" t="s">
        <v>766</v>
      </c>
      <c r="E27" s="15" t="s">
        <v>767</v>
      </c>
      <c r="F27" s="15" t="s">
        <v>768</v>
      </c>
      <c r="G27" s="15" t="s">
        <v>769</v>
      </c>
    </row>
    <row r="28" spans="1:7" ht="34.35" customHeight="1" outlineLevel="1">
      <c r="A28" s="15" t="s">
        <v>273</v>
      </c>
      <c r="B28" s="15" t="s">
        <v>274</v>
      </c>
      <c r="C28" s="15" t="s">
        <v>770</v>
      </c>
      <c r="D28" s="15" t="s">
        <v>771</v>
      </c>
      <c r="E28" s="15" t="s">
        <v>772</v>
      </c>
      <c r="F28" s="15" t="s">
        <v>773</v>
      </c>
      <c r="G28" s="15" t="s">
        <v>774</v>
      </c>
    </row>
    <row r="29" spans="1:7" ht="32.65" customHeight="1" outlineLevel="1">
      <c r="A29" s="15" t="s">
        <v>283</v>
      </c>
      <c r="B29" s="15" t="s">
        <v>284</v>
      </c>
      <c r="C29" s="15" t="s">
        <v>775</v>
      </c>
      <c r="D29" s="15" t="s">
        <v>776</v>
      </c>
      <c r="E29" s="15" t="s">
        <v>777</v>
      </c>
      <c r="F29" s="15" t="s">
        <v>778</v>
      </c>
      <c r="G29" s="15" t="s">
        <v>779</v>
      </c>
    </row>
    <row r="30" spans="1:7" ht="13.35" customHeight="1"/>
    <row r="31" spans="1:7" ht="35.1" customHeight="1" outlineLevel="1">
      <c r="A31" s="15" t="s">
        <v>293</v>
      </c>
      <c r="B31" s="15" t="s">
        <v>294</v>
      </c>
      <c r="C31" s="15" t="s">
        <v>780</v>
      </c>
      <c r="D31" s="15" t="s">
        <v>781</v>
      </c>
      <c r="E31" s="15" t="s">
        <v>782</v>
      </c>
      <c r="F31" s="15" t="s">
        <v>783</v>
      </c>
      <c r="G31" s="15" t="s">
        <v>784</v>
      </c>
    </row>
    <row r="32" spans="1:7" ht="32.65" customHeight="1" outlineLevel="1">
      <c r="A32" s="15" t="s">
        <v>303</v>
      </c>
      <c r="B32" s="15" t="s">
        <v>304</v>
      </c>
      <c r="C32" s="15" t="s">
        <v>785</v>
      </c>
      <c r="D32" s="15" t="s">
        <v>786</v>
      </c>
      <c r="E32" s="15" t="s">
        <v>787</v>
      </c>
      <c r="F32" s="15" t="s">
        <v>788</v>
      </c>
      <c r="G32" s="15" t="s">
        <v>789</v>
      </c>
    </row>
    <row r="33" spans="1:7" ht="33.6" customHeight="1" outlineLevel="1">
      <c r="A33" s="15" t="s">
        <v>311</v>
      </c>
      <c r="B33" s="15" t="s">
        <v>312</v>
      </c>
      <c r="C33" s="15" t="s">
        <v>790</v>
      </c>
      <c r="D33" s="15" t="s">
        <v>791</v>
      </c>
      <c r="E33" s="15" t="s">
        <v>792</v>
      </c>
      <c r="F33" s="15" t="s">
        <v>793</v>
      </c>
      <c r="G33" s="15" t="s">
        <v>794</v>
      </c>
    </row>
    <row r="34" spans="1:7" ht="32.65" customHeight="1" outlineLevel="1">
      <c r="A34" s="15" t="s">
        <v>321</v>
      </c>
      <c r="B34" s="15" t="s">
        <v>322</v>
      </c>
      <c r="C34" s="15" t="s">
        <v>795</v>
      </c>
      <c r="D34" s="15" t="s">
        <v>796</v>
      </c>
      <c r="E34" s="15" t="s">
        <v>797</v>
      </c>
      <c r="F34" s="15" t="s">
        <v>798</v>
      </c>
      <c r="G34" s="15" t="s">
        <v>799</v>
      </c>
    </row>
    <row r="35" spans="1:7" ht="33.6" customHeight="1" outlineLevel="1">
      <c r="A35" s="15" t="s">
        <v>331</v>
      </c>
      <c r="B35" s="15" t="s">
        <v>332</v>
      </c>
      <c r="C35" s="15" t="s">
        <v>800</v>
      </c>
      <c r="D35" s="15" t="s">
        <v>801</v>
      </c>
      <c r="E35" s="15" t="s">
        <v>802</v>
      </c>
      <c r="F35" s="15" t="s">
        <v>803</v>
      </c>
      <c r="G35" s="15" t="s">
        <v>804</v>
      </c>
    </row>
    <row r="36" spans="1:7" ht="32.65" customHeight="1" outlineLevel="1">
      <c r="A36" s="15" t="s">
        <v>341</v>
      </c>
      <c r="B36" s="15" t="s">
        <v>342</v>
      </c>
      <c r="C36" s="15" t="s">
        <v>805</v>
      </c>
      <c r="D36" s="15" t="s">
        <v>806</v>
      </c>
      <c r="E36" s="15" t="s">
        <v>807</v>
      </c>
      <c r="F36" s="15" t="s">
        <v>808</v>
      </c>
      <c r="G36" s="15" t="s">
        <v>809</v>
      </c>
    </row>
    <row r="37" spans="1:7" ht="17.649999999999999" customHeight="1"/>
    <row r="38" spans="1:7" ht="24" customHeight="1" outlineLevel="1">
      <c r="A38" s="15" t="s">
        <v>351</v>
      </c>
      <c r="B38" s="15" t="s">
        <v>352</v>
      </c>
      <c r="C38" s="15" t="s">
        <v>810</v>
      </c>
      <c r="D38" s="15" t="s">
        <v>811</v>
      </c>
      <c r="E38" s="15" t="s">
        <v>812</v>
      </c>
      <c r="F38" s="15" t="s">
        <v>813</v>
      </c>
      <c r="G38" s="15" t="s">
        <v>814</v>
      </c>
    </row>
    <row r="39" spans="1:7" ht="24" customHeight="1" outlineLevel="1">
      <c r="A39" s="15" t="s">
        <v>361</v>
      </c>
      <c r="B39" s="15" t="s">
        <v>362</v>
      </c>
      <c r="C39" s="15" t="s">
        <v>810</v>
      </c>
      <c r="D39" s="15" t="s">
        <v>811</v>
      </c>
      <c r="E39" s="15" t="s">
        <v>812</v>
      </c>
      <c r="F39" s="15" t="s">
        <v>813</v>
      </c>
      <c r="G39" s="15" t="s">
        <v>814</v>
      </c>
    </row>
    <row r="40" spans="1:7" ht="24" customHeight="1" outlineLevel="1">
      <c r="A40" s="15" t="s">
        <v>366</v>
      </c>
      <c r="B40" s="15" t="s">
        <v>367</v>
      </c>
      <c r="C40" s="15" t="s">
        <v>810</v>
      </c>
      <c r="D40" s="15" t="s">
        <v>811</v>
      </c>
      <c r="E40" s="15" t="s">
        <v>812</v>
      </c>
      <c r="F40" s="15" t="s">
        <v>813</v>
      </c>
      <c r="G40" s="15" t="s">
        <v>814</v>
      </c>
    </row>
    <row r="41" spans="1:7" ht="24" customHeight="1" outlineLevel="1">
      <c r="A41" s="15" t="s">
        <v>371</v>
      </c>
      <c r="B41" s="15" t="s">
        <v>815</v>
      </c>
      <c r="C41" s="15" t="s">
        <v>810</v>
      </c>
      <c r="D41" s="15" t="s">
        <v>811</v>
      </c>
      <c r="E41" s="15" t="s">
        <v>812</v>
      </c>
      <c r="F41" s="15" t="s">
        <v>813</v>
      </c>
      <c r="G41" s="15" t="s">
        <v>814</v>
      </c>
    </row>
    <row r="42" spans="1:7" ht="24" customHeight="1" outlineLevel="1">
      <c r="A42" s="15" t="s">
        <v>376</v>
      </c>
      <c r="B42" s="15" t="s">
        <v>377</v>
      </c>
      <c r="C42" s="15" t="s">
        <v>810</v>
      </c>
      <c r="D42" s="15" t="s">
        <v>811</v>
      </c>
      <c r="E42" s="15" t="s">
        <v>812</v>
      </c>
      <c r="F42" s="15" t="s">
        <v>813</v>
      </c>
      <c r="G42" s="15" t="s">
        <v>814</v>
      </c>
    </row>
    <row r="43" spans="1:7" ht="24" customHeight="1" outlineLevel="1">
      <c r="A43" s="15" t="s">
        <v>381</v>
      </c>
      <c r="B43" s="15" t="s">
        <v>382</v>
      </c>
      <c r="C43" s="15" t="s">
        <v>810</v>
      </c>
      <c r="D43" s="15" t="s">
        <v>811</v>
      </c>
      <c r="E43" s="15" t="s">
        <v>812</v>
      </c>
      <c r="F43" s="15" t="s">
        <v>813</v>
      </c>
      <c r="G43" s="15" t="s">
        <v>814</v>
      </c>
    </row>
    <row r="44" spans="1:7" ht="24" customHeight="1" outlineLevel="1">
      <c r="A44" s="15" t="s">
        <v>386</v>
      </c>
      <c r="B44" s="15" t="s">
        <v>816</v>
      </c>
      <c r="C44" s="15" t="s">
        <v>810</v>
      </c>
      <c r="D44" s="15" t="s">
        <v>811</v>
      </c>
      <c r="E44" s="15" t="s">
        <v>812</v>
      </c>
      <c r="F44" s="15" t="s">
        <v>813</v>
      </c>
      <c r="G44" s="15" t="s">
        <v>814</v>
      </c>
    </row>
    <row r="45" spans="1:7" ht="24" customHeight="1" outlineLevel="1">
      <c r="A45" s="15" t="s">
        <v>391</v>
      </c>
      <c r="B45" s="15" t="s">
        <v>817</v>
      </c>
      <c r="C45" s="15" t="s">
        <v>810</v>
      </c>
      <c r="D45" s="15" t="s">
        <v>811</v>
      </c>
      <c r="E45" s="15" t="s">
        <v>812</v>
      </c>
      <c r="F45" s="15" t="s">
        <v>813</v>
      </c>
      <c r="G45" s="15" t="s">
        <v>814</v>
      </c>
    </row>
  </sheetData>
  <sheetProtection password="EBDC" sheet="1" objects="1" scenarios="1"/>
  <pageMargins left="0.74803149606299213" right="0.74803149606299213" top="0.78740157480314965" bottom="0.59055118110236227" header="0.51181102362204722" footer="0.51181102362204722"/>
  <pageSetup paperSize="8" scale="63" fitToHeight="16" orientation="landscape" r:id="rId1"/>
  <headerFooter alignWithMargins="0">
    <oddHeader>&amp;LStandard IPscore&amp;CQuestions and answers</oddHeader>
    <oddFooter>&amp;RPage &amp;P of &amp;N Pages</oddFooter>
  </headerFooter>
  <rowBreaks count="1" manualBreakCount="1">
    <brk id="1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96293-2367-40A3-BDCA-4BB620EA5F22}">
  <sheetPr codeName="Sheet11">
    <tabColor theme="4"/>
  </sheetPr>
  <dimension ref="B2:N28"/>
  <sheetViews>
    <sheetView showGridLines="0" tabSelected="1" zoomScaleNormal="100" workbookViewId="0">
      <selection activeCell="N25" sqref="N25"/>
    </sheetView>
  </sheetViews>
  <sheetFormatPr defaultColWidth="8.85546875" defaultRowHeight="14.45"/>
  <cols>
    <col min="1" max="1" width="8.85546875" style="20"/>
    <col min="2" max="2" width="16.7109375" style="20" customWidth="1"/>
    <col min="3" max="3" width="9.5703125" style="20" bestFit="1" customWidth="1"/>
    <col min="4" max="16384" width="8.85546875" style="20"/>
  </cols>
  <sheetData>
    <row r="2" spans="2:6" ht="42.6" customHeight="1">
      <c r="C2" s="141" t="s">
        <v>395</v>
      </c>
      <c r="F2" s="110"/>
    </row>
    <row r="3" spans="2:6">
      <c r="C3" s="110" t="s">
        <v>396</v>
      </c>
      <c r="F3" s="110"/>
    </row>
    <row r="4" spans="2:6">
      <c r="C4" s="110"/>
      <c r="F4" s="110"/>
    </row>
    <row r="5" spans="2:6">
      <c r="B5" s="109" t="s">
        <v>397</v>
      </c>
    </row>
    <row r="6" spans="2:6">
      <c r="B6"/>
    </row>
    <row r="7" spans="2:6">
      <c r="B7" s="99" t="s">
        <v>398</v>
      </c>
    </row>
    <row r="8" spans="2:6">
      <c r="B8" s="100" t="s">
        <v>399</v>
      </c>
    </row>
    <row r="9" spans="2:6">
      <c r="B9" s="100" t="s">
        <v>400</v>
      </c>
    </row>
    <row r="10" spans="2:6">
      <c r="B10" s="100" t="s">
        <v>401</v>
      </c>
    </row>
    <row r="11" spans="2:6">
      <c r="B11" s="100" t="s">
        <v>402</v>
      </c>
    </row>
    <row r="12" spans="2:6">
      <c r="B12" s="100" t="s">
        <v>403</v>
      </c>
    </row>
    <row r="13" spans="2:6">
      <c r="B13" s="100" t="s">
        <v>404</v>
      </c>
    </row>
    <row r="15" spans="2:6">
      <c r="B15" s="99" t="s">
        <v>405</v>
      </c>
    </row>
    <row r="16" spans="2:6">
      <c r="B16" s="100" t="s">
        <v>406</v>
      </c>
    </row>
    <row r="17" spans="2:14">
      <c r="B17" s="100" t="s">
        <v>407</v>
      </c>
    </row>
    <row r="18" spans="2:14">
      <c r="B18" s="101" t="s">
        <v>31</v>
      </c>
    </row>
    <row r="19" spans="2:14">
      <c r="B19" s="100" t="s">
        <v>32</v>
      </c>
    </row>
    <row r="20" spans="2:14">
      <c r="B20" s="100" t="s">
        <v>408</v>
      </c>
    </row>
    <row r="21" spans="2:14">
      <c r="B21" s="100" t="s">
        <v>409</v>
      </c>
    </row>
    <row r="22" spans="2:14">
      <c r="B22" s="100" t="s">
        <v>410</v>
      </c>
    </row>
    <row r="23" spans="2:14">
      <c r="B23" s="109" t="s">
        <v>411</v>
      </c>
    </row>
    <row r="24" spans="2:14">
      <c r="B24" s="178"/>
    </row>
    <row r="25" spans="2:14">
      <c r="B25" s="100" t="s">
        <v>412</v>
      </c>
    </row>
    <row r="27" spans="2:14" ht="61.15" customHeight="1">
      <c r="B27" s="211"/>
      <c r="C27" s="212"/>
      <c r="D27" s="212"/>
      <c r="E27" s="212"/>
      <c r="F27" s="212"/>
      <c r="G27" s="212"/>
      <c r="H27" s="212"/>
      <c r="I27" s="212"/>
      <c r="J27" s="212"/>
      <c r="K27" s="212"/>
      <c r="L27" s="212"/>
      <c r="M27" s="212"/>
      <c r="N27" s="212"/>
    </row>
    <row r="28" spans="2:14" ht="61.9" customHeight="1">
      <c r="B28" s="211"/>
      <c r="C28" s="212"/>
      <c r="D28" s="212"/>
      <c r="E28" s="212"/>
      <c r="F28" s="212"/>
      <c r="G28" s="212"/>
      <c r="H28" s="212"/>
      <c r="I28" s="212"/>
      <c r="J28" s="212"/>
      <c r="K28" s="212"/>
      <c r="L28" s="212"/>
      <c r="M28" s="212"/>
      <c r="N28" s="212"/>
    </row>
  </sheetData>
  <sheetProtection algorithmName="SHA-512" hashValue="p7stL0WVTgqujTjnV93wC63/tVnF7Gur9kpuNgT4qMghEHfTDcklOojmhCxH6WOXpqdqCZ1C1qAZJkSaGsAfFQ==" saltValue="0oOslVpsrs93qXyAFJLqgQ==" spinCount="100000" sheet="1" objects="1" scenarios="1"/>
  <mergeCells count="2">
    <mergeCell ref="B27:N27"/>
    <mergeCell ref="B28:N28"/>
  </mergeCells>
  <hyperlinks>
    <hyperlink ref="B8" location="'A. Legal status'!A1" display="A. Legal status" xr:uid="{6D06B107-943D-4E7B-AE58-15584E21E4D9}"/>
    <hyperlink ref="B9" location="'B. Technology'!A1" display="B. Technology" xr:uid="{21C0AD20-5D3A-4089-93A1-2BEA34CCC8BA}"/>
    <hyperlink ref="B10" location="'C. Market conditions'!A1" display="C. Market conditions" xr:uid="{D64BED17-ADB4-4746-8923-2FB9EBC5B5D6}"/>
    <hyperlink ref="B11" location="'D. Finance'!A1" display="D. Finance" xr:uid="{8F6323E7-0F8F-45DD-9DB7-39F2CB18285F}"/>
    <hyperlink ref="B12" location="'E. Strategy'!A1" display="E. Strategy" xr:uid="{F17E0445-3547-42F7-90BF-D10D5498A550}"/>
    <hyperlink ref="B13" location="'Financial Results'!B14" display="Financial Results" xr:uid="{11129267-134C-4965-BB73-ED6DCD9F91CC}"/>
    <hyperlink ref="B16" location="'Output- Radar profiles'!A1" display="Radar profiles" xr:uid="{982856DD-3743-499B-A69D-73CF04EAFB2D}"/>
    <hyperlink ref="B17" location="'Output-Opp risk matrix'!A1" display="Opportunity/Risk matrix" xr:uid="{15DD3EAF-B225-46F7-AEEC-C24A49A0D6FF}"/>
    <hyperlink ref="B20" location="'Financial results'!B28" display="Net present value" xr:uid="{CF022143-2DCE-46E9-BA64-47E0451EE49A}"/>
    <hyperlink ref="B18" location="'Risk factors'!A1" display="Risk factors" xr:uid="{E836BC33-A6CF-4A25-9F69-A68CD34956F6}"/>
    <hyperlink ref="B19" location="'Opportunity factors'!A1" display="Opportunity factors" xr:uid="{DC583641-EC2F-4AE4-B9B1-A9FA9C6786B8}"/>
    <hyperlink ref="B21" location="'Output- Financial results'!A1" display="Patent accounts chart" xr:uid="{01315792-3334-4DFF-9916-0F5803E483C2}"/>
    <hyperlink ref="B22" location="'Output- Financial results'!A1" display="Comparison of NPV/Points chart" xr:uid="{F6E949AD-E30F-480B-9258-ACB8C2504865}"/>
    <hyperlink ref="B25" r:id="rId1" xr:uid="{96DA7F1F-C41C-4164-866D-3CE02A873FCB}"/>
    <hyperlink ref="B5" location="Instructions!A1" display="Instructions" xr:uid="{EE8D11E7-3CF7-497C-AAE2-41A9B362DC2E}"/>
    <hyperlink ref="B23" location="'Printout standard IPscore on A3'!A1" display="Print all questions and answers of the original IPscore on A3" xr:uid="{963D7FBB-200D-47F2-B629-00DD38339671}"/>
  </hyperlinks>
  <pageMargins left="0.7" right="0.7" top="0.75" bottom="0.75" header="0.3" footer="0.3"/>
  <pageSetup paperSize="9" orientation="portrait" horizontalDpi="200" verticalDpi="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96050-6A3F-4465-89C6-2BE7158363D5}">
  <dimension ref="A1"/>
  <sheetViews>
    <sheetView workbookViewId="0"/>
  </sheetViews>
  <sheetFormatPr defaultRowHeight="14.4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D130-7030-47C7-A4BA-898D24CD4C3C}">
  <sheetPr codeName="Sheet20"/>
  <dimension ref="A1:C3"/>
  <sheetViews>
    <sheetView workbookViewId="0">
      <selection activeCell="C15" sqref="C15"/>
    </sheetView>
  </sheetViews>
  <sheetFormatPr defaultRowHeight="14.45"/>
  <cols>
    <col min="1" max="1" width="30.7109375" style="115" customWidth="1"/>
    <col min="2" max="2" width="65.28515625" customWidth="1"/>
  </cols>
  <sheetData>
    <row r="1" spans="1:3" ht="43.15">
      <c r="A1" s="114" t="s">
        <v>818</v>
      </c>
      <c r="B1" s="42" t="s">
        <v>819</v>
      </c>
      <c r="C1" t="s">
        <v>820</v>
      </c>
    </row>
    <row r="2" spans="1:3">
      <c r="A2" s="210" t="s">
        <v>821</v>
      </c>
      <c r="B2" t="s">
        <v>822</v>
      </c>
      <c r="C2" s="173">
        <v>45170</v>
      </c>
    </row>
    <row r="3" spans="1:3">
      <c r="A3" s="115" t="s">
        <v>823</v>
      </c>
      <c r="B3" t="s">
        <v>824</v>
      </c>
      <c r="C3" s="173">
        <v>45413</v>
      </c>
    </row>
  </sheetData>
  <sheetProtection algorithmName="SHA-512" hashValue="dQb8/ftTikmsZHRc7DoL167J0XW8QYAQUYj0fD17q2OOBFQ02Lve7rXIRqtgWSl5jHx1xF2wZY2ote+AC5knFA==" saltValue="inFlFWadMfLRDMMM4KjT2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84320-5BDE-4AD8-AB8C-9C121C5CA1C9}">
  <sheetPr codeName="Sheet12"/>
  <dimension ref="B2:N17"/>
  <sheetViews>
    <sheetView showGridLines="0" showRowColHeaders="0" zoomScale="98" zoomScaleNormal="98" workbookViewId="0">
      <selection activeCell="O13" sqref="O13"/>
    </sheetView>
  </sheetViews>
  <sheetFormatPr defaultRowHeight="14.45"/>
  <cols>
    <col min="2" max="2" width="16.7109375" customWidth="1"/>
    <col min="3" max="3" width="9.5703125" bestFit="1" customWidth="1"/>
    <col min="13" max="13" width="9" customWidth="1"/>
  </cols>
  <sheetData>
    <row r="2" spans="2:14" ht="42.6" customHeight="1">
      <c r="B2" s="20"/>
      <c r="C2" s="141" t="s">
        <v>395</v>
      </c>
      <c r="D2" s="20"/>
      <c r="E2" s="20"/>
      <c r="F2" s="110"/>
      <c r="G2" s="20"/>
      <c r="H2" s="20"/>
    </row>
    <row r="4" spans="2:14">
      <c r="B4" s="108" t="s">
        <v>413</v>
      </c>
    </row>
    <row r="5" spans="2:14">
      <c r="B5" s="108"/>
    </row>
    <row r="6" spans="2:14" ht="14.45" customHeight="1">
      <c r="B6" s="213" t="s">
        <v>414</v>
      </c>
      <c r="C6" s="213"/>
      <c r="D6" s="213"/>
      <c r="E6" s="213"/>
    </row>
    <row r="7" spans="2:14" ht="115.15" customHeight="1">
      <c r="B7" s="213" t="s">
        <v>415</v>
      </c>
      <c r="C7" s="213"/>
      <c r="D7" s="213"/>
      <c r="E7" s="213"/>
      <c r="F7" s="213"/>
      <c r="H7" s="214" t="s">
        <v>416</v>
      </c>
      <c r="I7" s="215"/>
      <c r="J7" s="215"/>
      <c r="K7" s="215"/>
      <c r="L7" s="215"/>
      <c r="M7" s="221"/>
    </row>
    <row r="8" spans="2:14" ht="160.9" customHeight="1">
      <c r="B8" s="213" t="s">
        <v>417</v>
      </c>
      <c r="C8" s="213"/>
      <c r="D8" s="213"/>
      <c r="E8" s="213"/>
      <c r="F8" s="213"/>
      <c r="H8" s="213" t="s">
        <v>418</v>
      </c>
      <c r="I8" s="213"/>
      <c r="J8" s="213"/>
      <c r="K8" s="213"/>
      <c r="L8" s="213"/>
      <c r="M8" s="221"/>
    </row>
    <row r="9" spans="2:14" ht="15" customHeight="1">
      <c r="B9" s="174"/>
      <c r="C9" s="174"/>
      <c r="D9" s="174"/>
      <c r="E9" s="174"/>
      <c r="F9" s="174"/>
      <c r="H9" s="174"/>
      <c r="I9" s="174"/>
      <c r="J9" s="174"/>
      <c r="K9" s="174"/>
      <c r="L9" s="174"/>
    </row>
    <row r="10" spans="2:14" ht="14.45" customHeight="1">
      <c r="B10" s="108" t="s">
        <v>419</v>
      </c>
      <c r="C10" s="174"/>
      <c r="D10" s="174"/>
      <c r="E10" s="174"/>
      <c r="F10" s="174"/>
      <c r="H10" s="174"/>
      <c r="I10" s="174"/>
      <c r="J10" s="174"/>
      <c r="K10" s="174"/>
      <c r="L10" s="174"/>
    </row>
    <row r="11" spans="2:14" ht="14.45" customHeight="1">
      <c r="B11" s="108"/>
      <c r="C11" s="108"/>
      <c r="D11" s="108"/>
      <c r="E11" s="108"/>
      <c r="F11" s="108"/>
      <c r="H11" s="213"/>
      <c r="I11" s="213"/>
      <c r="J11" s="213"/>
      <c r="K11" s="213"/>
      <c r="L11" s="213"/>
    </row>
    <row r="12" spans="2:14" ht="191.45" customHeight="1">
      <c r="B12" s="216" t="s">
        <v>420</v>
      </c>
      <c r="C12" s="213"/>
      <c r="D12" s="213"/>
      <c r="E12" s="213"/>
      <c r="F12" s="213"/>
      <c r="G12" s="175"/>
      <c r="H12" s="213" t="s">
        <v>421</v>
      </c>
      <c r="I12" s="213"/>
      <c r="J12" s="213"/>
      <c r="K12" s="213"/>
      <c r="L12" s="213"/>
      <c r="M12" s="221"/>
      <c r="N12" s="175"/>
    </row>
    <row r="13" spans="2:14" ht="44.45" customHeight="1">
      <c r="B13" s="211"/>
      <c r="C13" s="212"/>
      <c r="D13" s="212"/>
      <c r="E13" s="212"/>
      <c r="F13" s="212"/>
      <c r="G13" s="212"/>
      <c r="H13" s="212"/>
      <c r="I13" s="212"/>
      <c r="J13" s="212"/>
      <c r="K13" s="212"/>
      <c r="L13" s="212"/>
      <c r="M13" s="212"/>
      <c r="N13" s="212"/>
    </row>
    <row r="14" spans="2:14">
      <c r="B14" s="109"/>
    </row>
    <row r="15" spans="2:14">
      <c r="B15" s="109"/>
    </row>
    <row r="16" spans="2:14">
      <c r="B16" s="109"/>
    </row>
    <row r="17" spans="2:2">
      <c r="B17" s="109"/>
    </row>
  </sheetData>
  <sheetProtection algorithmName="SHA-512" hashValue="UYTOVNaYewBuatd01J9evR8nRLi32HgszZ5vtAp/bUkJDuWmvvxgm98iDRZC5ueUl7VtefbdNeUPf3JqSJMjNw==" saltValue="595SjpfC5/kqQl0eN0eVSQ==" spinCount="100000" sheet="1" objects="1" scenarios="1"/>
  <mergeCells count="9">
    <mergeCell ref="B6:E6"/>
    <mergeCell ref="B7:F7"/>
    <mergeCell ref="B8:F8"/>
    <mergeCell ref="B13:N13"/>
    <mergeCell ref="H12:M12"/>
    <mergeCell ref="H11:L11"/>
    <mergeCell ref="H7:M7"/>
    <mergeCell ref="H8:M8"/>
    <mergeCell ref="B12:F12"/>
  </mergeCells>
  <hyperlinks>
    <hyperlink ref="H12:M12" r:id="rId1" display="IPscore is available free of charge from the EPO. It is provided &quot;as is&quot; and without any express or implied warranty, especially with regard to suitability or usability. In particular, there could be deficiencies in the functionality, data handling or bugs. Possible problems could cause data loss and other failures such as interruptions to the service and system crashes. You should not take any business-critical decisions based on analysis conducted with IPscore. The EPO will not be liable for any loss or damage suffered by any party as a result of their use of IPscore or any of its content." xr:uid="{4DC4C914-ECFD-4E24-9472-763C4DEB708A}"/>
    <hyperlink ref="B12:F12" r:id="rId2" display="IPscore is protected by copyright owned by the European Patent Organisation. The users agree to comply with the general conditions for the delivery of EPO information products (https://new.epo.org/en/service-support/ordering/terms-and-conditions). IPscore is a registered trade mark owned by the European Patent Organisation. Reference in external reports and other publications may be made only if it is indicated that IPscore is a registered trade mark." xr:uid="{A586B06B-AC01-40EA-B191-7134352F1B04}"/>
  </hyperlinks>
  <pageMargins left="0.7" right="0.7" top="0.75" bottom="0.75" header="0.3" footer="0.3"/>
  <pageSetup paperSize="9" orientation="portrait" horizontalDpi="200" verticalDpi="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000"/>
  <sheetViews>
    <sheetView workbookViewId="0">
      <selection activeCell="B2" sqref="B2"/>
    </sheetView>
  </sheetViews>
  <sheetFormatPr defaultColWidth="14.42578125" defaultRowHeight="15" customHeight="1"/>
  <cols>
    <col min="1" max="1" width="23.5703125" customWidth="1"/>
    <col min="2" max="2" width="20.5703125" customWidth="1"/>
    <col min="3" max="3" width="13.5703125" customWidth="1"/>
    <col min="4" max="26" width="8.5703125" customWidth="1"/>
  </cols>
  <sheetData>
    <row r="1" spans="1:26" ht="14.25" customHeight="1">
      <c r="A1" s="176" t="s">
        <v>422</v>
      </c>
      <c r="B1" s="176" t="str">
        <f>'A. Legal status'!C$1</f>
        <v>Patent 1</v>
      </c>
      <c r="C1" s="176" t="str">
        <f>'A. Legal status'!D$1</f>
        <v>Patent 2</v>
      </c>
      <c r="D1" s="176" t="str">
        <f>'A. Legal status'!E$1</f>
        <v>Patent 3</v>
      </c>
      <c r="E1" s="176" t="str">
        <f>'A. Legal status'!F$1</f>
        <v>Patent 4</v>
      </c>
      <c r="F1" s="176" t="str">
        <f>'A. Legal status'!G$1</f>
        <v>Patent 5</v>
      </c>
      <c r="G1" s="176" t="str">
        <f>'A. Legal status'!H$1</f>
        <v>Patent 6</v>
      </c>
      <c r="H1" s="176" t="str">
        <f>'A. Legal status'!I$1</f>
        <v>Patent 7</v>
      </c>
      <c r="I1" s="176" t="str">
        <f>'A. Legal status'!J$1</f>
        <v>Patent 8</v>
      </c>
      <c r="J1" s="176" t="str">
        <f>'A. Legal status'!K$1</f>
        <v>Patent 9</v>
      </c>
      <c r="K1" s="176" t="str">
        <f>'A. Legal status'!L$1</f>
        <v>Patent 10</v>
      </c>
      <c r="L1" s="176" t="str">
        <f>'A. Legal status'!M$1</f>
        <v>Patent 11</v>
      </c>
      <c r="M1" s="176" t="str">
        <f>'A. Legal status'!N$1</f>
        <v>Patent 12</v>
      </c>
      <c r="N1" s="176" t="str">
        <f>'A. Legal status'!O$1</f>
        <v>Patent 13</v>
      </c>
      <c r="O1" s="176" t="str">
        <f>'A. Legal status'!P$1</f>
        <v>Patent 14</v>
      </c>
      <c r="P1" s="176" t="str">
        <f>'A. Legal status'!Q$1</f>
        <v>Patent 15</v>
      </c>
      <c r="Q1" s="176" t="str">
        <f>'A. Legal status'!R$1</f>
        <v>Patent 16</v>
      </c>
      <c r="R1" s="176" t="str">
        <f>'A. Legal status'!S$1</f>
        <v>Patent 17</v>
      </c>
      <c r="S1" s="176" t="str">
        <f>'A. Legal status'!T$1</f>
        <v>Patent 18</v>
      </c>
      <c r="T1" s="176" t="str">
        <f>'A. Legal status'!U$1</f>
        <v>Patent 19</v>
      </c>
      <c r="U1" s="176" t="str">
        <f>'A. Legal status'!V$1</f>
        <v>Patent 20</v>
      </c>
      <c r="V1" s="176" t="str">
        <f>'A. Legal status'!W$1</f>
        <v>Patent 21</v>
      </c>
      <c r="W1" s="176" t="str">
        <f>'A. Legal status'!X$1</f>
        <v>Patent 22</v>
      </c>
      <c r="X1" s="176" t="str">
        <f>'A. Legal status'!Y$1</f>
        <v>Patent 23</v>
      </c>
      <c r="Y1" s="176" t="str">
        <f>'A. Legal status'!Z$1</f>
        <v>Patent 24</v>
      </c>
      <c r="Z1" s="176" t="str">
        <f>'A. Legal status'!AA$1</f>
        <v>Patent 25</v>
      </c>
    </row>
    <row r="2" spans="1:26" ht="14.25" customHeight="1">
      <c r="A2" s="176" t="s">
        <v>35</v>
      </c>
      <c r="B2" s="176" t="str">
        <f>IFERROR(IF('Adapted questions and answers'!$Q2=-1,(Points!C4-1)*0.25,""),"")</f>
        <v/>
      </c>
      <c r="C2" s="176" t="str">
        <f>IFERROR(IF('Adapted questions and answers'!$Q2=-1,(Points!D4-1)*0.25,""),"")</f>
        <v/>
      </c>
      <c r="D2" s="176" t="str">
        <f>IFERROR(IF('Adapted questions and answers'!$Q2=-1,(Points!E4-1)*0.25,""),"")</f>
        <v/>
      </c>
      <c r="E2" s="176" t="str">
        <f>IFERROR(IF('Adapted questions and answers'!$Q2=-1,(Points!F4-1)*0.25,""),"")</f>
        <v/>
      </c>
      <c r="F2" s="176" t="str">
        <f>IFERROR(IF('Adapted questions and answers'!$Q2=-1,(Points!G4-1)*0.25,""),"")</f>
        <v/>
      </c>
      <c r="G2" s="176" t="str">
        <f>IFERROR(IF('Adapted questions and answers'!$Q2=-1,(Points!H4-1)*0.25,""),"")</f>
        <v/>
      </c>
      <c r="H2" s="176" t="str">
        <f>IFERROR(IF('Adapted questions and answers'!$Q2=-1,(Points!I4-1)*0.25,""),"")</f>
        <v/>
      </c>
      <c r="I2" s="176" t="str">
        <f>IFERROR(IF('Adapted questions and answers'!$Q2=-1,(Points!J4-1)*0.25,""),"")</f>
        <v/>
      </c>
      <c r="J2" s="176" t="str">
        <f>IFERROR(IF('Adapted questions and answers'!$Q2=-1,(Points!K4-1)*0.25,""),"")</f>
        <v/>
      </c>
      <c r="K2" s="176" t="str">
        <f>IFERROR(IF('Adapted questions and answers'!$Q2=-1,(Points!L4-1)*0.25,""),"")</f>
        <v/>
      </c>
      <c r="L2" s="176" t="str">
        <f>IFERROR(IF('Adapted questions and answers'!$Q2=-1,(Points!M4-1)*0.25,""),"")</f>
        <v/>
      </c>
      <c r="M2" s="176" t="str">
        <f>IFERROR(IF('Adapted questions and answers'!$Q2=-1,(Points!N4-1)*0.25,""),"")</f>
        <v/>
      </c>
      <c r="N2" s="176" t="str">
        <f>IFERROR(IF('Adapted questions and answers'!$Q2=-1,(Points!O4-1)*0.25,""),"")</f>
        <v/>
      </c>
      <c r="O2" s="176" t="str">
        <f>IFERROR(IF('Adapted questions and answers'!$Q2=-1,(Points!P4-1)*0.25,""),"")</f>
        <v/>
      </c>
      <c r="P2" s="176" t="str">
        <f>IFERROR(IF('Adapted questions and answers'!$Q2=-1,(Points!Q4-1)*0.25,""),"")</f>
        <v/>
      </c>
      <c r="Q2" s="176" t="str">
        <f>IFERROR(IF('Adapted questions and answers'!$Q2=-1,(Points!R4-1)*0.25,""),"")</f>
        <v/>
      </c>
      <c r="R2" s="176" t="str">
        <f>IFERROR(IF('Adapted questions and answers'!$Q2=-1,(Points!S4-1)*0.25,""),"")</f>
        <v/>
      </c>
      <c r="S2" s="176" t="str">
        <f>IFERROR(IF('Adapted questions and answers'!$Q2=-1,(Points!T4-1)*0.25,""),"")</f>
        <v/>
      </c>
      <c r="T2" s="176" t="str">
        <f>IFERROR(IF('Adapted questions and answers'!$Q2=-1,(Points!U4-1)*0.25,""),"")</f>
        <v/>
      </c>
      <c r="U2" s="176" t="str">
        <f>IFERROR(IF('Adapted questions and answers'!$Q2=-1,(Points!V4-1)*0.25,""),"")</f>
        <v/>
      </c>
      <c r="V2" s="176" t="str">
        <f>IFERROR(IF('Adapted questions and answers'!$Q2=-1,(Points!W4-1)*0.25,""),"")</f>
        <v/>
      </c>
      <c r="W2" s="176" t="str">
        <f>IFERROR(IF('Adapted questions and answers'!$Q2=-1,(Points!X4-1)*0.25,""),"")</f>
        <v/>
      </c>
      <c r="X2" s="176" t="str">
        <f>IFERROR(IF('Adapted questions and answers'!$Q2=-1,(Points!Y4-1)*0.25,""),"")</f>
        <v/>
      </c>
      <c r="Y2" s="176" t="str">
        <f>IFERROR(IF('Adapted questions and answers'!$Q2=-1,(Points!Z4-1)*0.25,""),"")</f>
        <v/>
      </c>
      <c r="Z2" s="176" t="str">
        <f>IFERROR(IF('Adapted questions and answers'!$Q2=-1,(Points!AA4-1)*0.25,""),"")</f>
        <v/>
      </c>
    </row>
    <row r="3" spans="1:26" ht="14.25" customHeight="1">
      <c r="A3" s="176" t="s">
        <v>46</v>
      </c>
      <c r="B3" s="176" t="str">
        <f>IFERROR(IF('Adapted questions and answers'!$Q3=-1,(Points!C5-1)*0.25,""),"")</f>
        <v/>
      </c>
      <c r="C3" s="176" t="str">
        <f>IFERROR(IF('Adapted questions and answers'!$Q3=-1,(Points!D5-1)*0.25,""),"")</f>
        <v/>
      </c>
      <c r="D3" s="176" t="str">
        <f>IFERROR(IF('Adapted questions and answers'!$Q3=-1,(Points!E5-1)*0.25,""),"")</f>
        <v/>
      </c>
      <c r="E3" s="176" t="str">
        <f>IFERROR(IF('Adapted questions and answers'!$Q3=-1,(Points!F5-1)*0.25,""),"")</f>
        <v/>
      </c>
      <c r="F3" s="176" t="str">
        <f>IFERROR(IF('Adapted questions and answers'!$Q3=-1,(Points!G5-1)*0.25,""),"")</f>
        <v/>
      </c>
      <c r="G3" s="176" t="str">
        <f>IFERROR(IF('Adapted questions and answers'!$Q3=-1,(Points!H5-1)*0.25,""),"")</f>
        <v/>
      </c>
      <c r="H3" s="176" t="str">
        <f>IFERROR(IF('Adapted questions and answers'!$Q3=-1,(Points!I5-1)*0.25,""),"")</f>
        <v/>
      </c>
      <c r="I3" s="176" t="str">
        <f>IFERROR(IF('Adapted questions and answers'!$Q3=-1,(Points!J5-1)*0.25,""),"")</f>
        <v/>
      </c>
      <c r="J3" s="176" t="str">
        <f>IFERROR(IF('Adapted questions and answers'!$Q3=-1,(Points!K5-1)*0.25,""),"")</f>
        <v/>
      </c>
      <c r="K3" s="176" t="str">
        <f>IFERROR(IF('Adapted questions and answers'!$Q3=-1,(Points!L5-1)*0.25,""),"")</f>
        <v/>
      </c>
      <c r="L3" s="176" t="str">
        <f>IFERROR(IF('Adapted questions and answers'!$Q3=-1,(Points!M5-1)*0.25,""),"")</f>
        <v/>
      </c>
      <c r="M3" s="176" t="str">
        <f>IFERROR(IF('Adapted questions and answers'!$Q3=-1,(Points!N5-1)*0.25,""),"")</f>
        <v/>
      </c>
      <c r="N3" s="176" t="str">
        <f>IFERROR(IF('Adapted questions and answers'!$Q3=-1,(Points!O5-1)*0.25,""),"")</f>
        <v/>
      </c>
      <c r="O3" s="176" t="str">
        <f>IFERROR(IF('Adapted questions and answers'!$Q3=-1,(Points!P5-1)*0.25,""),"")</f>
        <v/>
      </c>
      <c r="P3" s="176" t="str">
        <f>IFERROR(IF('Adapted questions and answers'!$Q3=-1,(Points!Q5-1)*0.25,""),"")</f>
        <v/>
      </c>
      <c r="Q3" s="176" t="str">
        <f>IFERROR(IF('Adapted questions and answers'!$Q3=-1,(Points!R5-1)*0.25,""),"")</f>
        <v/>
      </c>
      <c r="R3" s="176" t="str">
        <f>IFERROR(IF('Adapted questions and answers'!$Q3=-1,(Points!S5-1)*0.25,""),"")</f>
        <v/>
      </c>
      <c r="S3" s="176" t="str">
        <f>IFERROR(IF('Adapted questions and answers'!$Q3=-1,(Points!T5-1)*0.25,""),"")</f>
        <v/>
      </c>
      <c r="T3" s="176" t="str">
        <f>IFERROR(IF('Adapted questions and answers'!$Q3=-1,(Points!U5-1)*0.25,""),"")</f>
        <v/>
      </c>
      <c r="U3" s="176" t="str">
        <f>IFERROR(IF('Adapted questions and answers'!$Q3=-1,(Points!V5-1)*0.25,""),"")</f>
        <v/>
      </c>
      <c r="V3" s="176" t="str">
        <f>IFERROR(IF('Adapted questions and answers'!$Q3=-1,(Points!W5-1)*0.25,""),"")</f>
        <v/>
      </c>
      <c r="W3" s="176" t="str">
        <f>IFERROR(IF('Adapted questions and answers'!$Q3=-1,(Points!X5-1)*0.25,""),"")</f>
        <v/>
      </c>
      <c r="X3" s="176" t="str">
        <f>IFERROR(IF('Adapted questions and answers'!$Q3=-1,(Points!Y5-1)*0.25,""),"")</f>
        <v/>
      </c>
      <c r="Y3" s="176" t="str">
        <f>IFERROR(IF('Adapted questions and answers'!$Q3=-1,(Points!Z5-1)*0.25,""),"")</f>
        <v/>
      </c>
      <c r="Z3" s="176" t="str">
        <f>IFERROR(IF('Adapted questions and answers'!$Q3=-1,(Points!AA5-1)*0.25,""),"")</f>
        <v/>
      </c>
    </row>
    <row r="4" spans="1:26" ht="14.25" customHeight="1">
      <c r="A4" s="176" t="s">
        <v>56</v>
      </c>
      <c r="B4" s="176">
        <f>IFERROR(IF('Adapted questions and answers'!$Q4=-1,(Points!C6-1)*0.25,""),"")</f>
        <v>1</v>
      </c>
      <c r="C4" s="176">
        <f>IFERROR(IF('Adapted questions and answers'!$Q4=-1,(Points!D6-1)*0.25,""),"")</f>
        <v>0.25</v>
      </c>
      <c r="D4" s="176" t="str">
        <f>IFERROR(IF('Adapted questions and answers'!$Q4=-1,(Points!E6-1)*0.25,""),"")</f>
        <v/>
      </c>
      <c r="E4" s="176" t="str">
        <f>IFERROR(IF('Adapted questions and answers'!$Q4=-1,(Points!F6-1)*0.25,""),"")</f>
        <v/>
      </c>
      <c r="F4" s="176" t="str">
        <f>IFERROR(IF('Adapted questions and answers'!$Q4=-1,(Points!G6-1)*0.25,""),"")</f>
        <v/>
      </c>
      <c r="G4" s="176" t="str">
        <f>IFERROR(IF('Adapted questions and answers'!$Q4=-1,(Points!H6-1)*0.25,""),"")</f>
        <v/>
      </c>
      <c r="H4" s="176" t="str">
        <f>IFERROR(IF('Adapted questions and answers'!$Q4=-1,(Points!I6-1)*0.25,""),"")</f>
        <v/>
      </c>
      <c r="I4" s="176" t="str">
        <f>IFERROR(IF('Adapted questions and answers'!$Q4=-1,(Points!J6-1)*0.25,""),"")</f>
        <v/>
      </c>
      <c r="J4" s="176" t="str">
        <f>IFERROR(IF('Adapted questions and answers'!$Q4=-1,(Points!K6-1)*0.25,""),"")</f>
        <v/>
      </c>
      <c r="K4" s="176" t="str">
        <f>IFERROR(IF('Adapted questions and answers'!$Q4=-1,(Points!L6-1)*0.25,""),"")</f>
        <v/>
      </c>
      <c r="L4" s="176" t="str">
        <f>IFERROR(IF('Adapted questions and answers'!$Q4=-1,(Points!M6-1)*0.25,""),"")</f>
        <v/>
      </c>
      <c r="M4" s="176" t="str">
        <f>IFERROR(IF('Adapted questions and answers'!$Q4=-1,(Points!N6-1)*0.25,""),"")</f>
        <v/>
      </c>
      <c r="N4" s="176" t="str">
        <f>IFERROR(IF('Adapted questions and answers'!$Q4=-1,(Points!O6-1)*0.25,""),"")</f>
        <v/>
      </c>
      <c r="O4" s="176" t="str">
        <f>IFERROR(IF('Adapted questions and answers'!$Q4=-1,(Points!P6-1)*0.25,""),"")</f>
        <v/>
      </c>
      <c r="P4" s="176" t="str">
        <f>IFERROR(IF('Adapted questions and answers'!$Q4=-1,(Points!Q6-1)*0.25,""),"")</f>
        <v/>
      </c>
      <c r="Q4" s="176" t="str">
        <f>IFERROR(IF('Adapted questions and answers'!$Q4=-1,(Points!R6-1)*0.25,""),"")</f>
        <v/>
      </c>
      <c r="R4" s="176" t="str">
        <f>IFERROR(IF('Adapted questions and answers'!$Q4=-1,(Points!S6-1)*0.25,""),"")</f>
        <v/>
      </c>
      <c r="S4" s="176" t="str">
        <f>IFERROR(IF('Adapted questions and answers'!$Q4=-1,(Points!T6-1)*0.25,""),"")</f>
        <v/>
      </c>
      <c r="T4" s="176" t="str">
        <f>IFERROR(IF('Adapted questions and answers'!$Q4=-1,(Points!U6-1)*0.25,""),"")</f>
        <v/>
      </c>
      <c r="U4" s="176" t="str">
        <f>IFERROR(IF('Adapted questions and answers'!$Q4=-1,(Points!V6-1)*0.25,""),"")</f>
        <v/>
      </c>
      <c r="V4" s="176" t="str">
        <f>IFERROR(IF('Adapted questions and answers'!$Q4=-1,(Points!W6-1)*0.25,""),"")</f>
        <v/>
      </c>
      <c r="W4" s="176" t="str">
        <f>IFERROR(IF('Adapted questions and answers'!$Q4=-1,(Points!X6-1)*0.25,""),"")</f>
        <v/>
      </c>
      <c r="X4" s="176" t="str">
        <f>IFERROR(IF('Adapted questions and answers'!$Q4=-1,(Points!Y6-1)*0.25,""),"")</f>
        <v/>
      </c>
      <c r="Y4" s="176" t="str">
        <f>IFERROR(IF('Adapted questions and answers'!$Q4=-1,(Points!Z6-1)*0.25,""),"")</f>
        <v/>
      </c>
      <c r="Z4" s="176" t="str">
        <f>IFERROR(IF('Adapted questions and answers'!$Q4=-1,(Points!AA6-1)*0.25,""),"")</f>
        <v/>
      </c>
    </row>
    <row r="5" spans="1:26" ht="14.25" customHeight="1">
      <c r="A5" s="176" t="s">
        <v>66</v>
      </c>
      <c r="B5" s="176">
        <f>IFERROR(IF('Adapted questions and answers'!$Q5=-1,(Points!C7-1)*0.25,""),"")</f>
        <v>0.75</v>
      </c>
      <c r="C5" s="176">
        <f>IFERROR(IF('Adapted questions and answers'!$Q5=-1,(Points!D7-1)*0.25,""),"")</f>
        <v>0.75</v>
      </c>
      <c r="D5" s="176" t="str">
        <f>IFERROR(IF('Adapted questions and answers'!$Q5=-1,(Points!E7-1)*0.25,""),"")</f>
        <v/>
      </c>
      <c r="E5" s="176" t="str">
        <f>IFERROR(IF('Adapted questions and answers'!$Q5=-1,(Points!F7-1)*0.25,""),"")</f>
        <v/>
      </c>
      <c r="F5" s="176" t="str">
        <f>IFERROR(IF('Adapted questions and answers'!$Q5=-1,(Points!G7-1)*0.25,""),"")</f>
        <v/>
      </c>
      <c r="G5" s="176" t="str">
        <f>IFERROR(IF('Adapted questions and answers'!$Q5=-1,(Points!H7-1)*0.25,""),"")</f>
        <v/>
      </c>
      <c r="H5" s="176" t="str">
        <f>IFERROR(IF('Adapted questions and answers'!$Q5=-1,(Points!I7-1)*0.25,""),"")</f>
        <v/>
      </c>
      <c r="I5" s="176" t="str">
        <f>IFERROR(IF('Adapted questions and answers'!$Q5=-1,(Points!J7-1)*0.25,""),"")</f>
        <v/>
      </c>
      <c r="J5" s="176" t="str">
        <f>IFERROR(IF('Adapted questions and answers'!$Q5=-1,(Points!K7-1)*0.25,""),"")</f>
        <v/>
      </c>
      <c r="K5" s="176" t="str">
        <f>IFERROR(IF('Adapted questions and answers'!$Q5=-1,(Points!L7-1)*0.25,""),"")</f>
        <v/>
      </c>
      <c r="L5" s="176" t="str">
        <f>IFERROR(IF('Adapted questions and answers'!$Q5=-1,(Points!M7-1)*0.25,""),"")</f>
        <v/>
      </c>
      <c r="M5" s="176" t="str">
        <f>IFERROR(IF('Adapted questions and answers'!$Q5=-1,(Points!N7-1)*0.25,""),"")</f>
        <v/>
      </c>
      <c r="N5" s="176" t="str">
        <f>IFERROR(IF('Adapted questions and answers'!$Q5=-1,(Points!O7-1)*0.25,""),"")</f>
        <v/>
      </c>
      <c r="O5" s="176" t="str">
        <f>IFERROR(IF('Adapted questions and answers'!$Q5=-1,(Points!P7-1)*0.25,""),"")</f>
        <v/>
      </c>
      <c r="P5" s="176" t="str">
        <f>IFERROR(IF('Adapted questions and answers'!$Q5=-1,(Points!Q7-1)*0.25,""),"")</f>
        <v/>
      </c>
      <c r="Q5" s="176" t="str">
        <f>IFERROR(IF('Adapted questions and answers'!$Q5=-1,(Points!R7-1)*0.25,""),"")</f>
        <v/>
      </c>
      <c r="R5" s="176" t="str">
        <f>IFERROR(IF('Adapted questions and answers'!$Q5=-1,(Points!S7-1)*0.25,""),"")</f>
        <v/>
      </c>
      <c r="S5" s="176" t="str">
        <f>IFERROR(IF('Adapted questions and answers'!$Q5=-1,(Points!T7-1)*0.25,""),"")</f>
        <v/>
      </c>
      <c r="T5" s="176" t="str">
        <f>IFERROR(IF('Adapted questions and answers'!$Q5=-1,(Points!U7-1)*0.25,""),"")</f>
        <v/>
      </c>
      <c r="U5" s="176" t="str">
        <f>IFERROR(IF('Adapted questions and answers'!$Q5=-1,(Points!V7-1)*0.25,""),"")</f>
        <v/>
      </c>
      <c r="V5" s="176" t="str">
        <f>IFERROR(IF('Adapted questions and answers'!$Q5=-1,(Points!W7-1)*0.25,""),"")</f>
        <v/>
      </c>
      <c r="W5" s="176" t="str">
        <f>IFERROR(IF('Adapted questions and answers'!$Q5=-1,(Points!X7-1)*0.25,""),"")</f>
        <v/>
      </c>
      <c r="X5" s="176" t="str">
        <f>IFERROR(IF('Adapted questions and answers'!$Q5=-1,(Points!Y7-1)*0.25,""),"")</f>
        <v/>
      </c>
      <c r="Y5" s="176" t="str">
        <f>IFERROR(IF('Adapted questions and answers'!$Q5=-1,(Points!Z7-1)*0.25,""),"")</f>
        <v/>
      </c>
      <c r="Z5" s="176" t="str">
        <f>IFERROR(IF('Adapted questions and answers'!$Q5=-1,(Points!AA7-1)*0.25,""),"")</f>
        <v/>
      </c>
    </row>
    <row r="6" spans="1:26" ht="14.25" customHeight="1">
      <c r="A6" s="176" t="s">
        <v>76</v>
      </c>
      <c r="B6" s="176">
        <f>IFERROR(IF('Adapted questions and answers'!$Q6=-1,(Points!C8-1)*0.25,""),"")</f>
        <v>1</v>
      </c>
      <c r="C6" s="176">
        <f>IFERROR(IF('Adapted questions and answers'!$Q6=-1,(Points!D8-1)*0.25,""),"")</f>
        <v>0</v>
      </c>
      <c r="D6" s="176" t="str">
        <f>IFERROR(IF('Adapted questions and answers'!$Q6=-1,(Points!E8-1)*0.25,""),"")</f>
        <v/>
      </c>
      <c r="E6" s="176" t="str">
        <f>IFERROR(IF('Adapted questions and answers'!$Q6=-1,(Points!F8-1)*0.25,""),"")</f>
        <v/>
      </c>
      <c r="F6" s="176" t="str">
        <f>IFERROR(IF('Adapted questions and answers'!$Q6=-1,(Points!G8-1)*0.25,""),"")</f>
        <v/>
      </c>
      <c r="G6" s="176" t="str">
        <f>IFERROR(IF('Adapted questions and answers'!$Q6=-1,(Points!H8-1)*0.25,""),"")</f>
        <v/>
      </c>
      <c r="H6" s="176" t="str">
        <f>IFERROR(IF('Adapted questions and answers'!$Q6=-1,(Points!I8-1)*0.25,""),"")</f>
        <v/>
      </c>
      <c r="I6" s="176" t="str">
        <f>IFERROR(IF('Adapted questions and answers'!$Q6=-1,(Points!J8-1)*0.25,""),"")</f>
        <v/>
      </c>
      <c r="J6" s="176" t="str">
        <f>IFERROR(IF('Adapted questions and answers'!$Q6=-1,(Points!K8-1)*0.25,""),"")</f>
        <v/>
      </c>
      <c r="K6" s="176" t="str">
        <f>IFERROR(IF('Adapted questions and answers'!$Q6=-1,(Points!L8-1)*0.25,""),"")</f>
        <v/>
      </c>
      <c r="L6" s="176" t="str">
        <f>IFERROR(IF('Adapted questions and answers'!$Q6=-1,(Points!M8-1)*0.25,""),"")</f>
        <v/>
      </c>
      <c r="M6" s="176" t="str">
        <f>IFERROR(IF('Adapted questions and answers'!$Q6=-1,(Points!N8-1)*0.25,""),"")</f>
        <v/>
      </c>
      <c r="N6" s="176" t="str">
        <f>IFERROR(IF('Adapted questions and answers'!$Q6=-1,(Points!O8-1)*0.25,""),"")</f>
        <v/>
      </c>
      <c r="O6" s="176" t="str">
        <f>IFERROR(IF('Adapted questions and answers'!$Q6=-1,(Points!P8-1)*0.25,""),"")</f>
        <v/>
      </c>
      <c r="P6" s="176" t="str">
        <f>IFERROR(IF('Adapted questions and answers'!$Q6=-1,(Points!Q8-1)*0.25,""),"")</f>
        <v/>
      </c>
      <c r="Q6" s="176" t="str">
        <f>IFERROR(IF('Adapted questions and answers'!$Q6=-1,(Points!R8-1)*0.25,""),"")</f>
        <v/>
      </c>
      <c r="R6" s="176" t="str">
        <f>IFERROR(IF('Adapted questions and answers'!$Q6=-1,(Points!S8-1)*0.25,""),"")</f>
        <v/>
      </c>
      <c r="S6" s="176" t="str">
        <f>IFERROR(IF('Adapted questions and answers'!$Q6=-1,(Points!T8-1)*0.25,""),"")</f>
        <v/>
      </c>
      <c r="T6" s="176" t="str">
        <f>IFERROR(IF('Adapted questions and answers'!$Q6=-1,(Points!U8-1)*0.25,""),"")</f>
        <v/>
      </c>
      <c r="U6" s="176" t="str">
        <f>IFERROR(IF('Adapted questions and answers'!$Q6=-1,(Points!V8-1)*0.25,""),"")</f>
        <v/>
      </c>
      <c r="V6" s="176" t="str">
        <f>IFERROR(IF('Adapted questions and answers'!$Q6=-1,(Points!W8-1)*0.25,""),"")</f>
        <v/>
      </c>
      <c r="W6" s="176" t="str">
        <f>IFERROR(IF('Adapted questions and answers'!$Q6=-1,(Points!X8-1)*0.25,""),"")</f>
        <v/>
      </c>
      <c r="X6" s="176" t="str">
        <f>IFERROR(IF('Adapted questions and answers'!$Q6=-1,(Points!Y8-1)*0.25,""),"")</f>
        <v/>
      </c>
      <c r="Y6" s="176" t="str">
        <f>IFERROR(IF('Adapted questions and answers'!$Q6=-1,(Points!Z8-1)*0.25,""),"")</f>
        <v/>
      </c>
      <c r="Z6" s="176" t="str">
        <f>IFERROR(IF('Adapted questions and answers'!$Q6=-1,(Points!AA8-1)*0.25,""),"")</f>
        <v/>
      </c>
    </row>
    <row r="7" spans="1:26" ht="14.25" customHeight="1">
      <c r="A7" s="176" t="s">
        <v>86</v>
      </c>
      <c r="B7" s="176" t="str">
        <f>IFERROR(IF('Adapted questions and answers'!$Q7=-1,(Points!C9-1)*0.25,""),"")</f>
        <v/>
      </c>
      <c r="C7" s="176" t="str">
        <f>IFERROR(IF('Adapted questions and answers'!$Q7=-1,(Points!D9-1)*0.25,""),"")</f>
        <v/>
      </c>
      <c r="D7" s="176" t="str">
        <f>IFERROR(IF('Adapted questions and answers'!$Q7=-1,(Points!E9-1)*0.25,""),"")</f>
        <v/>
      </c>
      <c r="E7" s="176" t="str">
        <f>IFERROR(IF('Adapted questions and answers'!$Q7=-1,(Points!F9-1)*0.25,""),"")</f>
        <v/>
      </c>
      <c r="F7" s="176" t="str">
        <f>IFERROR(IF('Adapted questions and answers'!$Q7=-1,(Points!G9-1)*0.25,""),"")</f>
        <v/>
      </c>
      <c r="G7" s="176" t="str">
        <f>IFERROR(IF('Adapted questions and answers'!$Q7=-1,(Points!H9-1)*0.25,""),"")</f>
        <v/>
      </c>
      <c r="H7" s="176" t="str">
        <f>IFERROR(IF('Adapted questions and answers'!$Q7=-1,(Points!I9-1)*0.25,""),"")</f>
        <v/>
      </c>
      <c r="I7" s="176" t="str">
        <f>IFERROR(IF('Adapted questions and answers'!$Q7=-1,(Points!J9-1)*0.25,""),"")</f>
        <v/>
      </c>
      <c r="J7" s="176" t="str">
        <f>IFERROR(IF('Adapted questions and answers'!$Q7=-1,(Points!K9-1)*0.25,""),"")</f>
        <v/>
      </c>
      <c r="K7" s="176" t="str">
        <f>IFERROR(IF('Adapted questions and answers'!$Q7=-1,(Points!L9-1)*0.25,""),"")</f>
        <v/>
      </c>
      <c r="L7" s="176" t="str">
        <f>IFERROR(IF('Adapted questions and answers'!$Q7=-1,(Points!M9-1)*0.25,""),"")</f>
        <v/>
      </c>
      <c r="M7" s="176" t="str">
        <f>IFERROR(IF('Adapted questions and answers'!$Q7=-1,(Points!N9-1)*0.25,""),"")</f>
        <v/>
      </c>
      <c r="N7" s="176" t="str">
        <f>IFERROR(IF('Adapted questions and answers'!$Q7=-1,(Points!O9-1)*0.25,""),"")</f>
        <v/>
      </c>
      <c r="O7" s="176" t="str">
        <f>IFERROR(IF('Adapted questions and answers'!$Q7=-1,(Points!P9-1)*0.25,""),"")</f>
        <v/>
      </c>
      <c r="P7" s="176" t="str">
        <f>IFERROR(IF('Adapted questions and answers'!$Q7=-1,(Points!Q9-1)*0.25,""),"")</f>
        <v/>
      </c>
      <c r="Q7" s="176" t="str">
        <f>IFERROR(IF('Adapted questions and answers'!$Q7=-1,(Points!R9-1)*0.25,""),"")</f>
        <v/>
      </c>
      <c r="R7" s="176" t="str">
        <f>IFERROR(IF('Adapted questions and answers'!$Q7=-1,(Points!S9-1)*0.25,""),"")</f>
        <v/>
      </c>
      <c r="S7" s="176" t="str">
        <f>IFERROR(IF('Adapted questions and answers'!$Q7=-1,(Points!T9-1)*0.25,""),"")</f>
        <v/>
      </c>
      <c r="T7" s="176" t="str">
        <f>IFERROR(IF('Adapted questions and answers'!$Q7=-1,(Points!U9-1)*0.25,""),"")</f>
        <v/>
      </c>
      <c r="U7" s="176" t="str">
        <f>IFERROR(IF('Adapted questions and answers'!$Q7=-1,(Points!V9-1)*0.25,""),"")</f>
        <v/>
      </c>
      <c r="V7" s="176" t="str">
        <f>IFERROR(IF('Adapted questions and answers'!$Q7=-1,(Points!W9-1)*0.25,""),"")</f>
        <v/>
      </c>
      <c r="W7" s="176" t="str">
        <f>IFERROR(IF('Adapted questions and answers'!$Q7=-1,(Points!X9-1)*0.25,""),"")</f>
        <v/>
      </c>
      <c r="X7" s="176" t="str">
        <f>IFERROR(IF('Adapted questions and answers'!$Q7=-1,(Points!Y9-1)*0.25,""),"")</f>
        <v/>
      </c>
      <c r="Y7" s="176" t="str">
        <f>IFERROR(IF('Adapted questions and answers'!$Q7=-1,(Points!Z9-1)*0.25,""),"")</f>
        <v/>
      </c>
      <c r="Z7" s="176" t="str">
        <f>IFERROR(IF('Adapted questions and answers'!$Q7=-1,(Points!AA9-1)*0.25,""),"")</f>
        <v/>
      </c>
    </row>
    <row r="8" spans="1:26" ht="14.25" customHeight="1">
      <c r="A8" s="176" t="s">
        <v>96</v>
      </c>
      <c r="B8" s="176" t="str">
        <f>IFERROR(IF('Adapted questions and answers'!$Q8=-1,(Points!C10-1)*0.25,""),"")</f>
        <v/>
      </c>
      <c r="C8" s="176" t="str">
        <f>IFERROR(IF('Adapted questions and answers'!$Q8=-1,(Points!D10-1)*0.25,""),"")</f>
        <v/>
      </c>
      <c r="D8" s="176" t="str">
        <f>IFERROR(IF('Adapted questions and answers'!$Q8=-1,(Points!E10-1)*0.25,""),"")</f>
        <v/>
      </c>
      <c r="E8" s="176" t="str">
        <f>IFERROR(IF('Adapted questions and answers'!$Q8=-1,(Points!F10-1)*0.25,""),"")</f>
        <v/>
      </c>
      <c r="F8" s="176" t="str">
        <f>IFERROR(IF('Adapted questions and answers'!$Q8=-1,(Points!G10-1)*0.25,""),"")</f>
        <v/>
      </c>
      <c r="G8" s="176" t="str">
        <f>IFERROR(IF('Adapted questions and answers'!$Q8=-1,(Points!H10-1)*0.25,""),"")</f>
        <v/>
      </c>
      <c r="H8" s="176" t="str">
        <f>IFERROR(IF('Adapted questions and answers'!$Q8=-1,(Points!I10-1)*0.25,""),"")</f>
        <v/>
      </c>
      <c r="I8" s="176" t="str">
        <f>IFERROR(IF('Adapted questions and answers'!$Q8=-1,(Points!J10-1)*0.25,""),"")</f>
        <v/>
      </c>
      <c r="J8" s="176" t="str">
        <f>IFERROR(IF('Adapted questions and answers'!$Q8=-1,(Points!K10-1)*0.25,""),"")</f>
        <v/>
      </c>
      <c r="K8" s="176" t="str">
        <f>IFERROR(IF('Adapted questions and answers'!$Q8=-1,(Points!L10-1)*0.25,""),"")</f>
        <v/>
      </c>
      <c r="L8" s="176" t="str">
        <f>IFERROR(IF('Adapted questions and answers'!$Q8=-1,(Points!M10-1)*0.25,""),"")</f>
        <v/>
      </c>
      <c r="M8" s="176" t="str">
        <f>IFERROR(IF('Adapted questions and answers'!$Q8=-1,(Points!N10-1)*0.25,""),"")</f>
        <v/>
      </c>
      <c r="N8" s="176" t="str">
        <f>IFERROR(IF('Adapted questions and answers'!$Q8=-1,(Points!O10-1)*0.25,""),"")</f>
        <v/>
      </c>
      <c r="O8" s="176" t="str">
        <f>IFERROR(IF('Adapted questions and answers'!$Q8=-1,(Points!P10-1)*0.25,""),"")</f>
        <v/>
      </c>
      <c r="P8" s="176" t="str">
        <f>IFERROR(IF('Adapted questions and answers'!$Q8=-1,(Points!Q10-1)*0.25,""),"")</f>
        <v/>
      </c>
      <c r="Q8" s="176" t="str">
        <f>IFERROR(IF('Adapted questions and answers'!$Q8=-1,(Points!R10-1)*0.25,""),"")</f>
        <v/>
      </c>
      <c r="R8" s="176" t="str">
        <f>IFERROR(IF('Adapted questions and answers'!$Q8=-1,(Points!S10-1)*0.25,""),"")</f>
        <v/>
      </c>
      <c r="S8" s="176" t="str">
        <f>IFERROR(IF('Adapted questions and answers'!$Q8=-1,(Points!T10-1)*0.25,""),"")</f>
        <v/>
      </c>
      <c r="T8" s="176" t="str">
        <f>IFERROR(IF('Adapted questions and answers'!$Q8=-1,(Points!U10-1)*0.25,""),"")</f>
        <v/>
      </c>
      <c r="U8" s="176" t="str">
        <f>IFERROR(IF('Adapted questions and answers'!$Q8=-1,(Points!V10-1)*0.25,""),"")</f>
        <v/>
      </c>
      <c r="V8" s="176" t="str">
        <f>IFERROR(IF('Adapted questions and answers'!$Q8=-1,(Points!W10-1)*0.25,""),"")</f>
        <v/>
      </c>
      <c r="W8" s="176" t="str">
        <f>IFERROR(IF('Adapted questions and answers'!$Q8=-1,(Points!X10-1)*0.25,""),"")</f>
        <v/>
      </c>
      <c r="X8" s="176" t="str">
        <f>IFERROR(IF('Adapted questions and answers'!$Q8=-1,(Points!Y10-1)*0.25,""),"")</f>
        <v/>
      </c>
      <c r="Y8" s="176" t="str">
        <f>IFERROR(IF('Adapted questions and answers'!$Q8=-1,(Points!Z10-1)*0.25,""),"")</f>
        <v/>
      </c>
      <c r="Z8" s="176" t="str">
        <f>IFERROR(IF('Adapted questions and answers'!$Q8=-1,(Points!AA10-1)*0.25,""),"")</f>
        <v/>
      </c>
    </row>
    <row r="9" spans="1:26" ht="14.25" customHeight="1">
      <c r="A9" s="176" t="s">
        <v>106</v>
      </c>
      <c r="B9" s="176" t="str">
        <f>IFERROR(IF('Adapted questions and answers'!$Q9=-1,(Points!C11-1)*0.25,""),"")</f>
        <v/>
      </c>
      <c r="C9" s="176" t="str">
        <f>IFERROR(IF('Adapted questions and answers'!$Q9=-1,(Points!D11-1)*0.25,""),"")</f>
        <v/>
      </c>
      <c r="D9" s="176" t="str">
        <f>IFERROR(IF('Adapted questions and answers'!$Q9=-1,(Points!E11-1)*0.25,""),"")</f>
        <v/>
      </c>
      <c r="E9" s="176" t="str">
        <f>IFERROR(IF('Adapted questions and answers'!$Q9=-1,(Points!F11-1)*0.25,""),"")</f>
        <v/>
      </c>
      <c r="F9" s="176" t="str">
        <f>IFERROR(IF('Adapted questions and answers'!$Q9=-1,(Points!G11-1)*0.25,""),"")</f>
        <v/>
      </c>
      <c r="G9" s="176" t="str">
        <f>IFERROR(IF('Adapted questions and answers'!$Q9=-1,(Points!H11-1)*0.25,""),"")</f>
        <v/>
      </c>
      <c r="H9" s="176" t="str">
        <f>IFERROR(IF('Adapted questions and answers'!$Q9=-1,(Points!I11-1)*0.25,""),"")</f>
        <v/>
      </c>
      <c r="I9" s="176" t="str">
        <f>IFERROR(IF('Adapted questions and answers'!$Q9=-1,(Points!J11-1)*0.25,""),"")</f>
        <v/>
      </c>
      <c r="J9" s="176" t="str">
        <f>IFERROR(IF('Adapted questions and answers'!$Q9=-1,(Points!K11-1)*0.25,""),"")</f>
        <v/>
      </c>
      <c r="K9" s="176" t="str">
        <f>IFERROR(IF('Adapted questions and answers'!$Q9=-1,(Points!L11-1)*0.25,""),"")</f>
        <v/>
      </c>
      <c r="L9" s="176" t="str">
        <f>IFERROR(IF('Adapted questions and answers'!$Q9=-1,(Points!M11-1)*0.25,""),"")</f>
        <v/>
      </c>
      <c r="M9" s="176" t="str">
        <f>IFERROR(IF('Adapted questions and answers'!$Q9=-1,(Points!N11-1)*0.25,""),"")</f>
        <v/>
      </c>
      <c r="N9" s="176" t="str">
        <f>IFERROR(IF('Adapted questions and answers'!$Q9=-1,(Points!O11-1)*0.25,""),"")</f>
        <v/>
      </c>
      <c r="O9" s="176" t="str">
        <f>IFERROR(IF('Adapted questions and answers'!$Q9=-1,(Points!P11-1)*0.25,""),"")</f>
        <v/>
      </c>
      <c r="P9" s="176" t="str">
        <f>IFERROR(IF('Adapted questions and answers'!$Q9=-1,(Points!Q11-1)*0.25,""),"")</f>
        <v/>
      </c>
      <c r="Q9" s="176" t="str">
        <f>IFERROR(IF('Adapted questions and answers'!$Q9=-1,(Points!R11-1)*0.25,""),"")</f>
        <v/>
      </c>
      <c r="R9" s="176" t="str">
        <f>IFERROR(IF('Adapted questions and answers'!$Q9=-1,(Points!S11-1)*0.25,""),"")</f>
        <v/>
      </c>
      <c r="S9" s="176" t="str">
        <f>IFERROR(IF('Adapted questions and answers'!$Q9=-1,(Points!T11-1)*0.25,""),"")</f>
        <v/>
      </c>
      <c r="T9" s="176" t="str">
        <f>IFERROR(IF('Adapted questions and answers'!$Q9=-1,(Points!U11-1)*0.25,""),"")</f>
        <v/>
      </c>
      <c r="U9" s="176" t="str">
        <f>IFERROR(IF('Adapted questions and answers'!$Q9=-1,(Points!V11-1)*0.25,""),"")</f>
        <v/>
      </c>
      <c r="V9" s="176" t="str">
        <f>IFERROR(IF('Adapted questions and answers'!$Q9=-1,(Points!W11-1)*0.25,""),"")</f>
        <v/>
      </c>
      <c r="W9" s="176" t="str">
        <f>IFERROR(IF('Adapted questions and answers'!$Q9=-1,(Points!X11-1)*0.25,""),"")</f>
        <v/>
      </c>
      <c r="X9" s="176" t="str">
        <f>IFERROR(IF('Adapted questions and answers'!$Q9=-1,(Points!Y11-1)*0.25,""),"")</f>
        <v/>
      </c>
      <c r="Y9" s="176" t="str">
        <f>IFERROR(IF('Adapted questions and answers'!$Q9=-1,(Points!Z11-1)*0.25,""),"")</f>
        <v/>
      </c>
      <c r="Z9" s="176" t="str">
        <f>IFERROR(IF('Adapted questions and answers'!$Q9=-1,(Points!AA11-1)*0.25,""),"")</f>
        <v/>
      </c>
    </row>
    <row r="10" spans="1:26" ht="14.25" customHeight="1">
      <c r="A10" s="176" t="s">
        <v>116</v>
      </c>
      <c r="B10" s="176">
        <f>IFERROR(IF('Adapted questions and answers'!$Q10=-1,(Points!C16-1)*0.25,""),"")</f>
        <v>1</v>
      </c>
      <c r="C10" s="176">
        <f>IFERROR(IF('Adapted questions and answers'!$Q10=-1,(Points!D16-1)*0.25,""),"")</f>
        <v>0</v>
      </c>
      <c r="D10" s="176" t="str">
        <f>IFERROR(IF('Adapted questions and answers'!$Q10=-1,(Points!E16-1)*0.25,""),"")</f>
        <v/>
      </c>
      <c r="E10" s="176" t="str">
        <f>IFERROR(IF('Adapted questions and answers'!$Q10=-1,(Points!F16-1)*0.25,""),"")</f>
        <v/>
      </c>
      <c r="F10" s="176" t="str">
        <f>IFERROR(IF('Adapted questions and answers'!$Q10=-1,(Points!G16-1)*0.25,""),"")</f>
        <v/>
      </c>
      <c r="G10" s="176" t="str">
        <f>IFERROR(IF('Adapted questions and answers'!$Q10=-1,(Points!H16-1)*0.25,""),"")</f>
        <v/>
      </c>
      <c r="H10" s="176" t="str">
        <f>IFERROR(IF('Adapted questions and answers'!$Q10=-1,(Points!I16-1)*0.25,""),"")</f>
        <v/>
      </c>
      <c r="I10" s="176" t="str">
        <f>IFERROR(IF('Adapted questions and answers'!$Q10=-1,(Points!J16-1)*0.25,""),"")</f>
        <v/>
      </c>
      <c r="J10" s="176" t="str">
        <f>IFERROR(IF('Adapted questions and answers'!$Q10=-1,(Points!K16-1)*0.25,""),"")</f>
        <v/>
      </c>
      <c r="K10" s="176" t="str">
        <f>IFERROR(IF('Adapted questions and answers'!$Q10=-1,(Points!L16-1)*0.25,""),"")</f>
        <v/>
      </c>
      <c r="L10" s="176" t="str">
        <f>IFERROR(IF('Adapted questions and answers'!$Q10=-1,(Points!M16-1)*0.25,""),"")</f>
        <v/>
      </c>
      <c r="M10" s="176" t="str">
        <f>IFERROR(IF('Adapted questions and answers'!$Q10=-1,(Points!N16-1)*0.25,""),"")</f>
        <v/>
      </c>
      <c r="N10" s="176" t="str">
        <f>IFERROR(IF('Adapted questions and answers'!$Q10=-1,(Points!O16-1)*0.25,""),"")</f>
        <v/>
      </c>
      <c r="O10" s="176" t="str">
        <f>IFERROR(IF('Adapted questions and answers'!$Q10=-1,(Points!P16-1)*0.25,""),"")</f>
        <v/>
      </c>
      <c r="P10" s="176" t="str">
        <f>IFERROR(IF('Adapted questions and answers'!$Q10=-1,(Points!Q16-1)*0.25,""),"")</f>
        <v/>
      </c>
      <c r="Q10" s="176" t="str">
        <f>IFERROR(IF('Adapted questions and answers'!$Q10=-1,(Points!R16-1)*0.25,""),"")</f>
        <v/>
      </c>
      <c r="R10" s="176" t="str">
        <f>IFERROR(IF('Adapted questions and answers'!$Q10=-1,(Points!S16-1)*0.25,""),"")</f>
        <v/>
      </c>
      <c r="S10" s="176" t="str">
        <f>IFERROR(IF('Adapted questions and answers'!$Q10=-1,(Points!T16-1)*0.25,""),"")</f>
        <v/>
      </c>
      <c r="T10" s="176" t="str">
        <f>IFERROR(IF('Adapted questions and answers'!$Q10=-1,(Points!U16-1)*0.25,""),"")</f>
        <v/>
      </c>
      <c r="U10" s="176" t="str">
        <f>IFERROR(IF('Adapted questions and answers'!$Q10=-1,(Points!V16-1)*0.25,""),"")</f>
        <v/>
      </c>
      <c r="V10" s="176" t="str">
        <f>IFERROR(IF('Adapted questions and answers'!$Q10=-1,(Points!W16-1)*0.25,""),"")</f>
        <v/>
      </c>
      <c r="W10" s="176" t="str">
        <f>IFERROR(IF('Adapted questions and answers'!$Q10=-1,(Points!X16-1)*0.25,""),"")</f>
        <v/>
      </c>
      <c r="X10" s="176" t="str">
        <f>IFERROR(IF('Adapted questions and answers'!$Q10=-1,(Points!Y16-1)*0.25,""),"")</f>
        <v/>
      </c>
      <c r="Y10" s="176" t="str">
        <f>IFERROR(IF('Adapted questions and answers'!$Q10=-1,(Points!Z16-1)*0.25,""),"")</f>
        <v/>
      </c>
      <c r="Z10" s="176" t="str">
        <f>IFERROR(IF('Adapted questions and answers'!$Q10=-1,(Points!AA16-1)*0.25,""),"")</f>
        <v/>
      </c>
    </row>
    <row r="11" spans="1:26" ht="14.25" customHeight="1">
      <c r="A11" s="176" t="s">
        <v>126</v>
      </c>
      <c r="B11" s="176">
        <f>IFERROR(IF('Adapted questions and answers'!$Q11=-1,(Points!C17-1)*0.25,""),"")</f>
        <v>0.75</v>
      </c>
      <c r="C11" s="176">
        <f>IFERROR(IF('Adapted questions and answers'!$Q11=-1,(Points!D17-1)*0.25,""),"")</f>
        <v>0.25</v>
      </c>
      <c r="D11" s="176" t="str">
        <f>IFERROR(IF('Adapted questions and answers'!$Q11=-1,(Points!E17-1)*0.25,""),"")</f>
        <v/>
      </c>
      <c r="E11" s="176" t="str">
        <f>IFERROR(IF('Adapted questions and answers'!$Q11=-1,(Points!F17-1)*0.25,""),"")</f>
        <v/>
      </c>
      <c r="F11" s="176" t="str">
        <f>IFERROR(IF('Adapted questions and answers'!$Q11=-1,(Points!G17-1)*0.25,""),"")</f>
        <v/>
      </c>
      <c r="G11" s="176" t="str">
        <f>IFERROR(IF('Adapted questions and answers'!$Q11=-1,(Points!H17-1)*0.25,""),"")</f>
        <v/>
      </c>
      <c r="H11" s="176" t="str">
        <f>IFERROR(IF('Adapted questions and answers'!$Q11=-1,(Points!I17-1)*0.25,""),"")</f>
        <v/>
      </c>
      <c r="I11" s="176" t="str">
        <f>IFERROR(IF('Adapted questions and answers'!$Q11=-1,(Points!J17-1)*0.25,""),"")</f>
        <v/>
      </c>
      <c r="J11" s="176" t="str">
        <f>IFERROR(IF('Adapted questions and answers'!$Q11=-1,(Points!K17-1)*0.25,""),"")</f>
        <v/>
      </c>
      <c r="K11" s="176" t="str">
        <f>IFERROR(IF('Adapted questions and answers'!$Q11=-1,(Points!L17-1)*0.25,""),"")</f>
        <v/>
      </c>
      <c r="L11" s="176" t="str">
        <f>IFERROR(IF('Adapted questions and answers'!$Q11=-1,(Points!M17-1)*0.25,""),"")</f>
        <v/>
      </c>
      <c r="M11" s="176" t="str">
        <f>IFERROR(IF('Adapted questions and answers'!$Q11=-1,(Points!N17-1)*0.25,""),"")</f>
        <v/>
      </c>
      <c r="N11" s="176" t="str">
        <f>IFERROR(IF('Adapted questions and answers'!$Q11=-1,(Points!O17-1)*0.25,""),"")</f>
        <v/>
      </c>
      <c r="O11" s="176" t="str">
        <f>IFERROR(IF('Adapted questions and answers'!$Q11=-1,(Points!P17-1)*0.25,""),"")</f>
        <v/>
      </c>
      <c r="P11" s="176" t="str">
        <f>IFERROR(IF('Adapted questions and answers'!$Q11=-1,(Points!Q17-1)*0.25,""),"")</f>
        <v/>
      </c>
      <c r="Q11" s="176" t="str">
        <f>IFERROR(IF('Adapted questions and answers'!$Q11=-1,(Points!R17-1)*0.25,""),"")</f>
        <v/>
      </c>
      <c r="R11" s="176" t="str">
        <f>IFERROR(IF('Adapted questions and answers'!$Q11=-1,(Points!S17-1)*0.25,""),"")</f>
        <v/>
      </c>
      <c r="S11" s="176" t="str">
        <f>IFERROR(IF('Adapted questions and answers'!$Q11=-1,(Points!T17-1)*0.25,""),"")</f>
        <v/>
      </c>
      <c r="T11" s="176" t="str">
        <f>IFERROR(IF('Adapted questions and answers'!$Q11=-1,(Points!U17-1)*0.25,""),"")</f>
        <v/>
      </c>
      <c r="U11" s="176" t="str">
        <f>IFERROR(IF('Adapted questions and answers'!$Q11=-1,(Points!V17-1)*0.25,""),"")</f>
        <v/>
      </c>
      <c r="V11" s="176" t="str">
        <f>IFERROR(IF('Adapted questions and answers'!$Q11=-1,(Points!W17-1)*0.25,""),"")</f>
        <v/>
      </c>
      <c r="W11" s="176" t="str">
        <f>IFERROR(IF('Adapted questions and answers'!$Q11=-1,(Points!X17-1)*0.25,""),"")</f>
        <v/>
      </c>
      <c r="X11" s="176" t="str">
        <f>IFERROR(IF('Adapted questions and answers'!$Q11=-1,(Points!Y17-1)*0.25,""),"")</f>
        <v/>
      </c>
      <c r="Y11" s="176" t="str">
        <f>IFERROR(IF('Adapted questions and answers'!$Q11=-1,(Points!Z17-1)*0.25,""),"")</f>
        <v/>
      </c>
      <c r="Z11" s="176" t="str">
        <f>IFERROR(IF('Adapted questions and answers'!$Q11=-1,(Points!AA17-1)*0.25,""),"")</f>
        <v/>
      </c>
    </row>
    <row r="12" spans="1:26" ht="14.25" customHeight="1">
      <c r="A12" s="176" t="s">
        <v>136</v>
      </c>
      <c r="B12" s="176" t="str">
        <f>IFERROR(IF('Adapted questions and answers'!$Q12=-1,(Points!C18-1)*0.25,""),"")</f>
        <v/>
      </c>
      <c r="C12" s="176" t="str">
        <f>IFERROR(IF('Adapted questions and answers'!$Q12=-1,(Points!D18-1)*0.25,""),"")</f>
        <v/>
      </c>
      <c r="D12" s="176" t="str">
        <f>IFERROR(IF('Adapted questions and answers'!$Q12=-1,(Points!E18-1)*0.25,""),"")</f>
        <v/>
      </c>
      <c r="E12" s="176" t="str">
        <f>IFERROR(IF('Adapted questions and answers'!$Q12=-1,(Points!F18-1)*0.25,""),"")</f>
        <v/>
      </c>
      <c r="F12" s="176" t="str">
        <f>IFERROR(IF('Adapted questions and answers'!$Q12=-1,(Points!G18-1)*0.25,""),"")</f>
        <v/>
      </c>
      <c r="G12" s="176" t="str">
        <f>IFERROR(IF('Adapted questions and answers'!$Q12=-1,(Points!H18-1)*0.25,""),"")</f>
        <v/>
      </c>
      <c r="H12" s="176" t="str">
        <f>IFERROR(IF('Adapted questions and answers'!$Q12=-1,(Points!I18-1)*0.25,""),"")</f>
        <v/>
      </c>
      <c r="I12" s="176" t="str">
        <f>IFERROR(IF('Adapted questions and answers'!$Q12=-1,(Points!J18-1)*0.25,""),"")</f>
        <v/>
      </c>
      <c r="J12" s="176" t="str">
        <f>IFERROR(IF('Adapted questions and answers'!$Q12=-1,(Points!K18-1)*0.25,""),"")</f>
        <v/>
      </c>
      <c r="K12" s="176" t="str">
        <f>IFERROR(IF('Adapted questions and answers'!$Q12=-1,(Points!L18-1)*0.25,""),"")</f>
        <v/>
      </c>
      <c r="L12" s="176" t="str">
        <f>IFERROR(IF('Adapted questions and answers'!$Q12=-1,(Points!M18-1)*0.25,""),"")</f>
        <v/>
      </c>
      <c r="M12" s="176" t="str">
        <f>IFERROR(IF('Adapted questions and answers'!$Q12=-1,(Points!N18-1)*0.25,""),"")</f>
        <v/>
      </c>
      <c r="N12" s="176" t="str">
        <f>IFERROR(IF('Adapted questions and answers'!$Q12=-1,(Points!O18-1)*0.25,""),"")</f>
        <v/>
      </c>
      <c r="O12" s="176" t="str">
        <f>IFERROR(IF('Adapted questions and answers'!$Q12=-1,(Points!P18-1)*0.25,""),"")</f>
        <v/>
      </c>
      <c r="P12" s="176" t="str">
        <f>IFERROR(IF('Adapted questions and answers'!$Q12=-1,(Points!Q18-1)*0.25,""),"")</f>
        <v/>
      </c>
      <c r="Q12" s="176" t="str">
        <f>IFERROR(IF('Adapted questions and answers'!$Q12=-1,(Points!R18-1)*0.25,""),"")</f>
        <v/>
      </c>
      <c r="R12" s="176" t="str">
        <f>IFERROR(IF('Adapted questions and answers'!$Q12=-1,(Points!S18-1)*0.25,""),"")</f>
        <v/>
      </c>
      <c r="S12" s="176" t="str">
        <f>IFERROR(IF('Adapted questions and answers'!$Q12=-1,(Points!T18-1)*0.25,""),"")</f>
        <v/>
      </c>
      <c r="T12" s="176" t="str">
        <f>IFERROR(IF('Adapted questions and answers'!$Q12=-1,(Points!U18-1)*0.25,""),"")</f>
        <v/>
      </c>
      <c r="U12" s="176" t="str">
        <f>IFERROR(IF('Adapted questions and answers'!$Q12=-1,(Points!V18-1)*0.25,""),"")</f>
        <v/>
      </c>
      <c r="V12" s="176" t="str">
        <f>IFERROR(IF('Adapted questions and answers'!$Q12=-1,(Points!W18-1)*0.25,""),"")</f>
        <v/>
      </c>
      <c r="W12" s="176" t="str">
        <f>IFERROR(IF('Adapted questions and answers'!$Q12=-1,(Points!X18-1)*0.25,""),"")</f>
        <v/>
      </c>
      <c r="X12" s="176" t="str">
        <f>IFERROR(IF('Adapted questions and answers'!$Q12=-1,(Points!Y18-1)*0.25,""),"")</f>
        <v/>
      </c>
      <c r="Y12" s="176" t="str">
        <f>IFERROR(IF('Adapted questions and answers'!$Q12=-1,(Points!Z18-1)*0.25,""),"")</f>
        <v/>
      </c>
      <c r="Z12" s="176" t="str">
        <f>IFERROR(IF('Adapted questions and answers'!$Q12=-1,(Points!AA18-1)*0.25,""),"")</f>
        <v/>
      </c>
    </row>
    <row r="13" spans="1:26" ht="14.25" customHeight="1">
      <c r="A13" s="176" t="s">
        <v>146</v>
      </c>
      <c r="B13" s="176" t="str">
        <f>IFERROR(IF('Adapted questions and answers'!$Q13=-1,(Points!C19-1)*0.25,""),"")</f>
        <v/>
      </c>
      <c r="C13" s="176" t="str">
        <f>IFERROR(IF('Adapted questions and answers'!$Q13=-1,(Points!D19-1)*0.25,""),"")</f>
        <v/>
      </c>
      <c r="D13" s="176" t="str">
        <f>IFERROR(IF('Adapted questions and answers'!$Q13=-1,(Points!E19-1)*0.25,""),"")</f>
        <v/>
      </c>
      <c r="E13" s="176" t="str">
        <f>IFERROR(IF('Adapted questions and answers'!$Q13=-1,(Points!F19-1)*0.25,""),"")</f>
        <v/>
      </c>
      <c r="F13" s="176" t="str">
        <f>IFERROR(IF('Adapted questions and answers'!$Q13=-1,(Points!G19-1)*0.25,""),"")</f>
        <v/>
      </c>
      <c r="G13" s="176" t="str">
        <f>IFERROR(IF('Adapted questions and answers'!$Q13=-1,(Points!H19-1)*0.25,""),"")</f>
        <v/>
      </c>
      <c r="H13" s="176" t="str">
        <f>IFERROR(IF('Adapted questions and answers'!$Q13=-1,(Points!I19-1)*0.25,""),"")</f>
        <v/>
      </c>
      <c r="I13" s="176" t="str">
        <f>IFERROR(IF('Adapted questions and answers'!$Q13=-1,(Points!J19-1)*0.25,""),"")</f>
        <v/>
      </c>
      <c r="J13" s="176" t="str">
        <f>IFERROR(IF('Adapted questions and answers'!$Q13=-1,(Points!K19-1)*0.25,""),"")</f>
        <v/>
      </c>
      <c r="K13" s="176" t="str">
        <f>IFERROR(IF('Adapted questions and answers'!$Q13=-1,(Points!L19-1)*0.25,""),"")</f>
        <v/>
      </c>
      <c r="L13" s="176" t="str">
        <f>IFERROR(IF('Adapted questions and answers'!$Q13=-1,(Points!M19-1)*0.25,""),"")</f>
        <v/>
      </c>
      <c r="M13" s="176" t="str">
        <f>IFERROR(IF('Adapted questions and answers'!$Q13=-1,(Points!N19-1)*0.25,""),"")</f>
        <v/>
      </c>
      <c r="N13" s="176" t="str">
        <f>IFERROR(IF('Adapted questions and answers'!$Q13=-1,(Points!O19-1)*0.25,""),"")</f>
        <v/>
      </c>
      <c r="O13" s="176" t="str">
        <f>IFERROR(IF('Adapted questions and answers'!$Q13=-1,(Points!P19-1)*0.25,""),"")</f>
        <v/>
      </c>
      <c r="P13" s="176" t="str">
        <f>IFERROR(IF('Adapted questions and answers'!$Q13=-1,(Points!Q19-1)*0.25,""),"")</f>
        <v/>
      </c>
      <c r="Q13" s="176" t="str">
        <f>IFERROR(IF('Adapted questions and answers'!$Q13=-1,(Points!R19-1)*0.25,""),"")</f>
        <v/>
      </c>
      <c r="R13" s="176" t="str">
        <f>IFERROR(IF('Adapted questions and answers'!$Q13=-1,(Points!S19-1)*0.25,""),"")</f>
        <v/>
      </c>
      <c r="S13" s="176" t="str">
        <f>IFERROR(IF('Adapted questions and answers'!$Q13=-1,(Points!T19-1)*0.25,""),"")</f>
        <v/>
      </c>
      <c r="T13" s="176" t="str">
        <f>IFERROR(IF('Adapted questions and answers'!$Q13=-1,(Points!U19-1)*0.25,""),"")</f>
        <v/>
      </c>
      <c r="U13" s="176" t="str">
        <f>IFERROR(IF('Adapted questions and answers'!$Q13=-1,(Points!V19-1)*0.25,""),"")</f>
        <v/>
      </c>
      <c r="V13" s="176" t="str">
        <f>IFERROR(IF('Adapted questions and answers'!$Q13=-1,(Points!W19-1)*0.25,""),"")</f>
        <v/>
      </c>
      <c r="W13" s="176" t="str">
        <f>IFERROR(IF('Adapted questions and answers'!$Q13=-1,(Points!X19-1)*0.25,""),"")</f>
        <v/>
      </c>
      <c r="X13" s="176" t="str">
        <f>IFERROR(IF('Adapted questions and answers'!$Q13=-1,(Points!Y19-1)*0.25,""),"")</f>
        <v/>
      </c>
      <c r="Y13" s="176" t="str">
        <f>IFERROR(IF('Adapted questions and answers'!$Q13=-1,(Points!Z19-1)*0.25,""),"")</f>
        <v/>
      </c>
      <c r="Z13" s="176" t="str">
        <f>IFERROR(IF('Adapted questions and answers'!$Q13=-1,(Points!AA19-1)*0.25,""),"")</f>
        <v/>
      </c>
    </row>
    <row r="14" spans="1:26" ht="14.25" customHeight="1">
      <c r="A14" s="176" t="s">
        <v>156</v>
      </c>
      <c r="B14" s="176" t="str">
        <f>IFERROR(IF('Adapted questions and answers'!$Q14=-1,(Points!C20-1)*0.25,""),"")</f>
        <v/>
      </c>
      <c r="C14" s="176" t="str">
        <f>IFERROR(IF('Adapted questions and answers'!$Q14=-1,(Points!D20-1)*0.25,""),"")</f>
        <v/>
      </c>
      <c r="D14" s="176" t="str">
        <f>IFERROR(IF('Adapted questions and answers'!$Q14=-1,(Points!E20-1)*0.25,""),"")</f>
        <v/>
      </c>
      <c r="E14" s="176" t="str">
        <f>IFERROR(IF('Adapted questions and answers'!$Q14=-1,(Points!F20-1)*0.25,""),"")</f>
        <v/>
      </c>
      <c r="F14" s="176" t="str">
        <f>IFERROR(IF('Adapted questions and answers'!$Q14=-1,(Points!G20-1)*0.25,""),"")</f>
        <v/>
      </c>
      <c r="G14" s="176" t="str">
        <f>IFERROR(IF('Adapted questions and answers'!$Q14=-1,(Points!H20-1)*0.25,""),"")</f>
        <v/>
      </c>
      <c r="H14" s="176" t="str">
        <f>IFERROR(IF('Adapted questions and answers'!$Q14=-1,(Points!I20-1)*0.25,""),"")</f>
        <v/>
      </c>
      <c r="I14" s="176" t="str">
        <f>IFERROR(IF('Adapted questions and answers'!$Q14=-1,(Points!J20-1)*0.25,""),"")</f>
        <v/>
      </c>
      <c r="J14" s="176" t="str">
        <f>IFERROR(IF('Adapted questions and answers'!$Q14=-1,(Points!K20-1)*0.25,""),"")</f>
        <v/>
      </c>
      <c r="K14" s="176" t="str">
        <f>IFERROR(IF('Adapted questions and answers'!$Q14=-1,(Points!L20-1)*0.25,""),"")</f>
        <v/>
      </c>
      <c r="L14" s="176" t="str">
        <f>IFERROR(IF('Adapted questions and answers'!$Q14=-1,(Points!M20-1)*0.25,""),"")</f>
        <v/>
      </c>
      <c r="M14" s="176" t="str">
        <f>IFERROR(IF('Adapted questions and answers'!$Q14=-1,(Points!N20-1)*0.25,""),"")</f>
        <v/>
      </c>
      <c r="N14" s="176" t="str">
        <f>IFERROR(IF('Adapted questions and answers'!$Q14=-1,(Points!O20-1)*0.25,""),"")</f>
        <v/>
      </c>
      <c r="O14" s="176" t="str">
        <f>IFERROR(IF('Adapted questions and answers'!$Q14=-1,(Points!P20-1)*0.25,""),"")</f>
        <v/>
      </c>
      <c r="P14" s="176" t="str">
        <f>IFERROR(IF('Adapted questions and answers'!$Q14=-1,(Points!Q20-1)*0.25,""),"")</f>
        <v/>
      </c>
      <c r="Q14" s="176" t="str">
        <f>IFERROR(IF('Adapted questions and answers'!$Q14=-1,(Points!R20-1)*0.25,""),"")</f>
        <v/>
      </c>
      <c r="R14" s="176" t="str">
        <f>IFERROR(IF('Adapted questions and answers'!$Q14=-1,(Points!S20-1)*0.25,""),"")</f>
        <v/>
      </c>
      <c r="S14" s="176" t="str">
        <f>IFERROR(IF('Adapted questions and answers'!$Q14=-1,(Points!T20-1)*0.25,""),"")</f>
        <v/>
      </c>
      <c r="T14" s="176" t="str">
        <f>IFERROR(IF('Adapted questions and answers'!$Q14=-1,(Points!U20-1)*0.25,""),"")</f>
        <v/>
      </c>
      <c r="U14" s="176" t="str">
        <f>IFERROR(IF('Adapted questions and answers'!$Q14=-1,(Points!V20-1)*0.25,""),"")</f>
        <v/>
      </c>
      <c r="V14" s="176" t="str">
        <f>IFERROR(IF('Adapted questions and answers'!$Q14=-1,(Points!W20-1)*0.25,""),"")</f>
        <v/>
      </c>
      <c r="W14" s="176" t="str">
        <f>IFERROR(IF('Adapted questions and answers'!$Q14=-1,(Points!X20-1)*0.25,""),"")</f>
        <v/>
      </c>
      <c r="X14" s="176" t="str">
        <f>IFERROR(IF('Adapted questions and answers'!$Q14=-1,(Points!Y20-1)*0.25,""),"")</f>
        <v/>
      </c>
      <c r="Y14" s="176" t="str">
        <f>IFERROR(IF('Adapted questions and answers'!$Q14=-1,(Points!Z20-1)*0.25,""),"")</f>
        <v/>
      </c>
      <c r="Z14" s="176" t="str">
        <f>IFERROR(IF('Adapted questions and answers'!$Q14=-1,(Points!AA20-1)*0.25,""),"")</f>
        <v/>
      </c>
    </row>
    <row r="15" spans="1:26" ht="14.25" customHeight="1">
      <c r="A15" s="176" t="s">
        <v>166</v>
      </c>
      <c r="B15" s="176" t="str">
        <f>IFERROR(IF('Adapted questions and answers'!$Q15=-1,(Points!C21-1)*0.25,""),"")</f>
        <v/>
      </c>
      <c r="C15" s="176" t="str">
        <f>IFERROR(IF('Adapted questions and answers'!$Q15=-1,(Points!D21-1)*0.25,""),"")</f>
        <v/>
      </c>
      <c r="D15" s="176" t="str">
        <f>IFERROR(IF('Adapted questions and answers'!$Q15=-1,(Points!E21-1)*0.25,""),"")</f>
        <v/>
      </c>
      <c r="E15" s="176" t="str">
        <f>IFERROR(IF('Adapted questions and answers'!$Q15=-1,(Points!F21-1)*0.25,""),"")</f>
        <v/>
      </c>
      <c r="F15" s="176" t="str">
        <f>IFERROR(IF('Adapted questions and answers'!$Q15=-1,(Points!G21-1)*0.25,""),"")</f>
        <v/>
      </c>
      <c r="G15" s="176" t="str">
        <f>IFERROR(IF('Adapted questions and answers'!$Q15=-1,(Points!H21-1)*0.25,""),"")</f>
        <v/>
      </c>
      <c r="H15" s="176" t="str">
        <f>IFERROR(IF('Adapted questions and answers'!$Q15=-1,(Points!I21-1)*0.25,""),"")</f>
        <v/>
      </c>
      <c r="I15" s="176" t="str">
        <f>IFERROR(IF('Adapted questions and answers'!$Q15=-1,(Points!J21-1)*0.25,""),"")</f>
        <v/>
      </c>
      <c r="J15" s="176" t="str">
        <f>IFERROR(IF('Adapted questions and answers'!$Q15=-1,(Points!K21-1)*0.25,""),"")</f>
        <v/>
      </c>
      <c r="K15" s="176" t="str">
        <f>IFERROR(IF('Adapted questions and answers'!$Q15=-1,(Points!L21-1)*0.25,""),"")</f>
        <v/>
      </c>
      <c r="L15" s="176" t="str">
        <f>IFERROR(IF('Adapted questions and answers'!$Q15=-1,(Points!M21-1)*0.25,""),"")</f>
        <v/>
      </c>
      <c r="M15" s="176" t="str">
        <f>IFERROR(IF('Adapted questions and answers'!$Q15=-1,(Points!N21-1)*0.25,""),"")</f>
        <v/>
      </c>
      <c r="N15" s="176" t="str">
        <f>IFERROR(IF('Adapted questions and answers'!$Q15=-1,(Points!O21-1)*0.25,""),"")</f>
        <v/>
      </c>
      <c r="O15" s="176" t="str">
        <f>IFERROR(IF('Adapted questions and answers'!$Q15=-1,(Points!P21-1)*0.25,""),"")</f>
        <v/>
      </c>
      <c r="P15" s="176" t="str">
        <f>IFERROR(IF('Adapted questions and answers'!$Q15=-1,(Points!Q21-1)*0.25,""),"")</f>
        <v/>
      </c>
      <c r="Q15" s="176" t="str">
        <f>IFERROR(IF('Adapted questions and answers'!$Q15=-1,(Points!R21-1)*0.25,""),"")</f>
        <v/>
      </c>
      <c r="R15" s="176" t="str">
        <f>IFERROR(IF('Adapted questions and answers'!$Q15=-1,(Points!S21-1)*0.25,""),"")</f>
        <v/>
      </c>
      <c r="S15" s="176" t="str">
        <f>IFERROR(IF('Adapted questions and answers'!$Q15=-1,(Points!T21-1)*0.25,""),"")</f>
        <v/>
      </c>
      <c r="T15" s="176" t="str">
        <f>IFERROR(IF('Adapted questions and answers'!$Q15=-1,(Points!U21-1)*0.25,""),"")</f>
        <v/>
      </c>
      <c r="U15" s="176" t="str">
        <f>IFERROR(IF('Adapted questions and answers'!$Q15=-1,(Points!V21-1)*0.25,""),"")</f>
        <v/>
      </c>
      <c r="V15" s="176" t="str">
        <f>IFERROR(IF('Adapted questions and answers'!$Q15=-1,(Points!W21-1)*0.25,""),"")</f>
        <v/>
      </c>
      <c r="W15" s="176" t="str">
        <f>IFERROR(IF('Adapted questions and answers'!$Q15=-1,(Points!X21-1)*0.25,""),"")</f>
        <v/>
      </c>
      <c r="X15" s="176" t="str">
        <f>IFERROR(IF('Adapted questions and answers'!$Q15=-1,(Points!Y21-1)*0.25,""),"")</f>
        <v/>
      </c>
      <c r="Y15" s="176" t="str">
        <f>IFERROR(IF('Adapted questions and answers'!$Q15=-1,(Points!Z21-1)*0.25,""),"")</f>
        <v/>
      </c>
      <c r="Z15" s="176" t="str">
        <f>IFERROR(IF('Adapted questions and answers'!$Q15=-1,(Points!AA21-1)*0.25,""),"")</f>
        <v/>
      </c>
    </row>
    <row r="16" spans="1:26" ht="14.25" customHeight="1">
      <c r="A16" s="176" t="s">
        <v>176</v>
      </c>
      <c r="B16" s="176" t="str">
        <f>IFERROR(IF('Adapted questions and answers'!$Q16=-1,(Points!C22-1)*0.25,""),"")</f>
        <v/>
      </c>
      <c r="C16" s="176" t="str">
        <f>IFERROR(IF('Adapted questions and answers'!$Q16=-1,(Points!D22-1)*0.25,""),"")</f>
        <v/>
      </c>
      <c r="D16" s="176" t="str">
        <f>IFERROR(IF('Adapted questions and answers'!$Q16=-1,(Points!E22-1)*0.25,""),"")</f>
        <v/>
      </c>
      <c r="E16" s="176" t="str">
        <f>IFERROR(IF('Adapted questions and answers'!$Q16=-1,(Points!F22-1)*0.25,""),"")</f>
        <v/>
      </c>
      <c r="F16" s="176" t="str">
        <f>IFERROR(IF('Adapted questions and answers'!$Q16=-1,(Points!G22-1)*0.25,""),"")</f>
        <v/>
      </c>
      <c r="G16" s="176" t="str">
        <f>IFERROR(IF('Adapted questions and answers'!$Q16=-1,(Points!H22-1)*0.25,""),"")</f>
        <v/>
      </c>
      <c r="H16" s="176" t="str">
        <f>IFERROR(IF('Adapted questions and answers'!$Q16=-1,(Points!I22-1)*0.25,""),"")</f>
        <v/>
      </c>
      <c r="I16" s="176" t="str">
        <f>IFERROR(IF('Adapted questions and answers'!$Q16=-1,(Points!J22-1)*0.25,""),"")</f>
        <v/>
      </c>
      <c r="J16" s="176" t="str">
        <f>IFERROR(IF('Adapted questions and answers'!$Q16=-1,(Points!K22-1)*0.25,""),"")</f>
        <v/>
      </c>
      <c r="K16" s="176" t="str">
        <f>IFERROR(IF('Adapted questions and answers'!$Q16=-1,(Points!L22-1)*0.25,""),"")</f>
        <v/>
      </c>
      <c r="L16" s="176" t="str">
        <f>IFERROR(IF('Adapted questions and answers'!$Q16=-1,(Points!M22-1)*0.25,""),"")</f>
        <v/>
      </c>
      <c r="M16" s="176" t="str">
        <f>IFERROR(IF('Adapted questions and answers'!$Q16=-1,(Points!N22-1)*0.25,""),"")</f>
        <v/>
      </c>
      <c r="N16" s="176" t="str">
        <f>IFERROR(IF('Adapted questions and answers'!$Q16=-1,(Points!O22-1)*0.25,""),"")</f>
        <v/>
      </c>
      <c r="O16" s="176" t="str">
        <f>IFERROR(IF('Adapted questions and answers'!$Q16=-1,(Points!P22-1)*0.25,""),"")</f>
        <v/>
      </c>
      <c r="P16" s="176" t="str">
        <f>IFERROR(IF('Adapted questions and answers'!$Q16=-1,(Points!Q22-1)*0.25,""),"")</f>
        <v/>
      </c>
      <c r="Q16" s="176" t="str">
        <f>IFERROR(IF('Adapted questions and answers'!$Q16=-1,(Points!R22-1)*0.25,""),"")</f>
        <v/>
      </c>
      <c r="R16" s="176" t="str">
        <f>IFERROR(IF('Adapted questions and answers'!$Q16=-1,(Points!S22-1)*0.25,""),"")</f>
        <v/>
      </c>
      <c r="S16" s="176" t="str">
        <f>IFERROR(IF('Adapted questions and answers'!$Q16=-1,(Points!T22-1)*0.25,""),"")</f>
        <v/>
      </c>
      <c r="T16" s="176" t="str">
        <f>IFERROR(IF('Adapted questions and answers'!$Q16=-1,(Points!U22-1)*0.25,""),"")</f>
        <v/>
      </c>
      <c r="U16" s="176" t="str">
        <f>IFERROR(IF('Adapted questions and answers'!$Q16=-1,(Points!V22-1)*0.25,""),"")</f>
        <v/>
      </c>
      <c r="V16" s="176" t="str">
        <f>IFERROR(IF('Adapted questions and answers'!$Q16=-1,(Points!W22-1)*0.25,""),"")</f>
        <v/>
      </c>
      <c r="W16" s="176" t="str">
        <f>IFERROR(IF('Adapted questions and answers'!$Q16=-1,(Points!X22-1)*0.25,""),"")</f>
        <v/>
      </c>
      <c r="X16" s="176" t="str">
        <f>IFERROR(IF('Adapted questions and answers'!$Q16=-1,(Points!Y22-1)*0.25,""),"")</f>
        <v/>
      </c>
      <c r="Y16" s="176" t="str">
        <f>IFERROR(IF('Adapted questions and answers'!$Q16=-1,(Points!Z22-1)*0.25,""),"")</f>
        <v/>
      </c>
      <c r="Z16" s="176" t="str">
        <f>IFERROR(IF('Adapted questions and answers'!$Q16=-1,(Points!AA22-1)*0.25,""),"")</f>
        <v/>
      </c>
    </row>
    <row r="17" spans="1:26" ht="14.25" customHeight="1">
      <c r="A17" s="176" t="s">
        <v>186</v>
      </c>
      <c r="B17" s="176" t="str">
        <f>IFERROR(IF('Adapted questions and answers'!$Q17=-1,(Points!C23-1)*0.25,""),"")</f>
        <v/>
      </c>
      <c r="C17" s="176" t="str">
        <f>IFERROR(IF('Adapted questions and answers'!$Q17=-1,(Points!D23-1)*0.25,""),"")</f>
        <v/>
      </c>
      <c r="D17" s="176" t="str">
        <f>IFERROR(IF('Adapted questions and answers'!$Q17=-1,(Points!E23-1)*0.25,""),"")</f>
        <v/>
      </c>
      <c r="E17" s="176" t="str">
        <f>IFERROR(IF('Adapted questions and answers'!$Q17=-1,(Points!F23-1)*0.25,""),"")</f>
        <v/>
      </c>
      <c r="F17" s="176" t="str">
        <f>IFERROR(IF('Adapted questions and answers'!$Q17=-1,(Points!G23-1)*0.25,""),"")</f>
        <v/>
      </c>
      <c r="G17" s="176" t="str">
        <f>IFERROR(IF('Adapted questions and answers'!$Q17=-1,(Points!H23-1)*0.25,""),"")</f>
        <v/>
      </c>
      <c r="H17" s="176" t="str">
        <f>IFERROR(IF('Adapted questions and answers'!$Q17=-1,(Points!I23-1)*0.25,""),"")</f>
        <v/>
      </c>
      <c r="I17" s="176" t="str">
        <f>IFERROR(IF('Adapted questions and answers'!$Q17=-1,(Points!J23-1)*0.25,""),"")</f>
        <v/>
      </c>
      <c r="J17" s="176" t="str">
        <f>IFERROR(IF('Adapted questions and answers'!$Q17=-1,(Points!K23-1)*0.25,""),"")</f>
        <v/>
      </c>
      <c r="K17" s="176" t="str">
        <f>IFERROR(IF('Adapted questions and answers'!$Q17=-1,(Points!L23-1)*0.25,""),"")</f>
        <v/>
      </c>
      <c r="L17" s="176" t="str">
        <f>IFERROR(IF('Adapted questions and answers'!$Q17=-1,(Points!M23-1)*0.25,""),"")</f>
        <v/>
      </c>
      <c r="M17" s="176" t="str">
        <f>IFERROR(IF('Adapted questions and answers'!$Q17=-1,(Points!N23-1)*0.25,""),"")</f>
        <v/>
      </c>
      <c r="N17" s="176" t="str">
        <f>IFERROR(IF('Adapted questions and answers'!$Q17=-1,(Points!O23-1)*0.25,""),"")</f>
        <v/>
      </c>
      <c r="O17" s="176" t="str">
        <f>IFERROR(IF('Adapted questions and answers'!$Q17=-1,(Points!P23-1)*0.25,""),"")</f>
        <v/>
      </c>
      <c r="P17" s="176" t="str">
        <f>IFERROR(IF('Adapted questions and answers'!$Q17=-1,(Points!Q23-1)*0.25,""),"")</f>
        <v/>
      </c>
      <c r="Q17" s="176" t="str">
        <f>IFERROR(IF('Adapted questions and answers'!$Q17=-1,(Points!R23-1)*0.25,""),"")</f>
        <v/>
      </c>
      <c r="R17" s="176" t="str">
        <f>IFERROR(IF('Adapted questions and answers'!$Q17=-1,(Points!S23-1)*0.25,""),"")</f>
        <v/>
      </c>
      <c r="S17" s="176" t="str">
        <f>IFERROR(IF('Adapted questions and answers'!$Q17=-1,(Points!T23-1)*0.25,""),"")</f>
        <v/>
      </c>
      <c r="T17" s="176" t="str">
        <f>IFERROR(IF('Adapted questions and answers'!$Q17=-1,(Points!U23-1)*0.25,""),"")</f>
        <v/>
      </c>
      <c r="U17" s="176" t="str">
        <f>IFERROR(IF('Adapted questions and answers'!$Q17=-1,(Points!V23-1)*0.25,""),"")</f>
        <v/>
      </c>
      <c r="V17" s="176" t="str">
        <f>IFERROR(IF('Adapted questions and answers'!$Q17=-1,(Points!W23-1)*0.25,""),"")</f>
        <v/>
      </c>
      <c r="W17" s="176" t="str">
        <f>IFERROR(IF('Adapted questions and answers'!$Q17=-1,(Points!X23-1)*0.25,""),"")</f>
        <v/>
      </c>
      <c r="X17" s="176" t="str">
        <f>IFERROR(IF('Adapted questions and answers'!$Q17=-1,(Points!Y23-1)*0.25,""),"")</f>
        <v/>
      </c>
      <c r="Y17" s="176" t="str">
        <f>IFERROR(IF('Adapted questions and answers'!$Q17=-1,(Points!Z23-1)*0.25,""),"")</f>
        <v/>
      </c>
      <c r="Z17" s="176" t="str">
        <f>IFERROR(IF('Adapted questions and answers'!$Q17=-1,(Points!AA23-1)*0.25,""),"")</f>
        <v/>
      </c>
    </row>
    <row r="18" spans="1:26" ht="14.25" customHeight="1">
      <c r="A18" s="176" t="s">
        <v>196</v>
      </c>
      <c r="B18" s="176">
        <f>IFERROR(IF('Adapted questions and answers'!$Q18=-1,(Points!C24-1)*0.25,""),"")</f>
        <v>1</v>
      </c>
      <c r="C18" s="176">
        <f>IFERROR(IF('Adapted questions and answers'!$Q18=-1,(Points!D24-1)*0.25,""),"")</f>
        <v>0</v>
      </c>
      <c r="D18" s="176" t="str">
        <f>IFERROR(IF('Adapted questions and answers'!$Q18=-1,(Points!E24-1)*0.25,""),"")</f>
        <v/>
      </c>
      <c r="E18" s="176" t="str">
        <f>IFERROR(IF('Adapted questions and answers'!$Q18=-1,(Points!F24-1)*0.25,""),"")</f>
        <v/>
      </c>
      <c r="F18" s="176" t="str">
        <f>IFERROR(IF('Adapted questions and answers'!$Q18=-1,(Points!G24-1)*0.25,""),"")</f>
        <v/>
      </c>
      <c r="G18" s="176" t="str">
        <f>IFERROR(IF('Adapted questions and answers'!$Q18=-1,(Points!H24-1)*0.25,""),"")</f>
        <v/>
      </c>
      <c r="H18" s="176" t="str">
        <f>IFERROR(IF('Adapted questions and answers'!$Q18=-1,(Points!I24-1)*0.25,""),"")</f>
        <v/>
      </c>
      <c r="I18" s="176" t="str">
        <f>IFERROR(IF('Adapted questions and answers'!$Q18=-1,(Points!J24-1)*0.25,""),"")</f>
        <v/>
      </c>
      <c r="J18" s="176" t="str">
        <f>IFERROR(IF('Adapted questions and answers'!$Q18=-1,(Points!K24-1)*0.25,""),"")</f>
        <v/>
      </c>
      <c r="K18" s="176" t="str">
        <f>IFERROR(IF('Adapted questions and answers'!$Q18=-1,(Points!L24-1)*0.25,""),"")</f>
        <v/>
      </c>
      <c r="L18" s="176" t="str">
        <f>IFERROR(IF('Adapted questions and answers'!$Q18=-1,(Points!M24-1)*0.25,""),"")</f>
        <v/>
      </c>
      <c r="M18" s="176" t="str">
        <f>IFERROR(IF('Adapted questions and answers'!$Q18=-1,(Points!N24-1)*0.25,""),"")</f>
        <v/>
      </c>
      <c r="N18" s="176" t="str">
        <f>IFERROR(IF('Adapted questions and answers'!$Q18=-1,(Points!O24-1)*0.25,""),"")</f>
        <v/>
      </c>
      <c r="O18" s="176" t="str">
        <f>IFERROR(IF('Adapted questions and answers'!$Q18=-1,(Points!P24-1)*0.25,""),"")</f>
        <v/>
      </c>
      <c r="P18" s="176" t="str">
        <f>IFERROR(IF('Adapted questions and answers'!$Q18=-1,(Points!Q24-1)*0.25,""),"")</f>
        <v/>
      </c>
      <c r="Q18" s="176" t="str">
        <f>IFERROR(IF('Adapted questions and answers'!$Q18=-1,(Points!R24-1)*0.25,""),"")</f>
        <v/>
      </c>
      <c r="R18" s="176" t="str">
        <f>IFERROR(IF('Adapted questions and answers'!$Q18=-1,(Points!S24-1)*0.25,""),"")</f>
        <v/>
      </c>
      <c r="S18" s="176" t="str">
        <f>IFERROR(IF('Adapted questions and answers'!$Q18=-1,(Points!T24-1)*0.25,""),"")</f>
        <v/>
      </c>
      <c r="T18" s="176" t="str">
        <f>IFERROR(IF('Adapted questions and answers'!$Q18=-1,(Points!U24-1)*0.25,""),"")</f>
        <v/>
      </c>
      <c r="U18" s="176" t="str">
        <f>IFERROR(IF('Adapted questions and answers'!$Q18=-1,(Points!V24-1)*0.25,""),"")</f>
        <v/>
      </c>
      <c r="V18" s="176" t="str">
        <f>IFERROR(IF('Adapted questions and answers'!$Q18=-1,(Points!W24-1)*0.25,""),"")</f>
        <v/>
      </c>
      <c r="W18" s="176" t="str">
        <f>IFERROR(IF('Adapted questions and answers'!$Q18=-1,(Points!X24-1)*0.25,""),"")</f>
        <v/>
      </c>
      <c r="X18" s="176" t="str">
        <f>IFERROR(IF('Adapted questions and answers'!$Q18=-1,(Points!Y24-1)*0.25,""),"")</f>
        <v/>
      </c>
      <c r="Y18" s="176" t="str">
        <f>IFERROR(IF('Adapted questions and answers'!$Q18=-1,(Points!Z24-1)*0.25,""),"")</f>
        <v/>
      </c>
      <c r="Z18" s="176" t="str">
        <f>IFERROR(IF('Adapted questions and answers'!$Q18=-1,(Points!AA24-1)*0.25,""),"")</f>
        <v/>
      </c>
    </row>
    <row r="19" spans="1:26" ht="14.25" customHeight="1">
      <c r="A19" s="176" t="s">
        <v>206</v>
      </c>
      <c r="B19" s="176">
        <f>IFERROR(IF('Adapted questions and answers'!$Q19=-1,(Points!C29-1)*0.25,""),"")</f>
        <v>1</v>
      </c>
      <c r="C19" s="176">
        <f>IFERROR(IF('Adapted questions and answers'!$Q19=-1,(Points!D29-1)*0.25,""),"")</f>
        <v>0</v>
      </c>
      <c r="D19" s="176" t="str">
        <f>IFERROR(IF('Adapted questions and answers'!$Q19=-1,(Points!E29-1)*0.25,""),"")</f>
        <v/>
      </c>
      <c r="E19" s="176" t="str">
        <f>IFERROR(IF('Adapted questions and answers'!$Q19=-1,(Points!F29-1)*0.25,""),"")</f>
        <v/>
      </c>
      <c r="F19" s="176" t="str">
        <f>IFERROR(IF('Adapted questions and answers'!$Q19=-1,(Points!G29-1)*0.25,""),"")</f>
        <v/>
      </c>
      <c r="G19" s="176" t="str">
        <f>IFERROR(IF('Adapted questions and answers'!$Q19=-1,(Points!H29-1)*0.25,""),"")</f>
        <v/>
      </c>
      <c r="H19" s="176" t="str">
        <f>IFERROR(IF('Adapted questions and answers'!$Q19=-1,(Points!I29-1)*0.25,""),"")</f>
        <v/>
      </c>
      <c r="I19" s="176" t="str">
        <f>IFERROR(IF('Adapted questions and answers'!$Q19=-1,(Points!J29-1)*0.25,""),"")</f>
        <v/>
      </c>
      <c r="J19" s="176" t="str">
        <f>IFERROR(IF('Adapted questions and answers'!$Q19=-1,(Points!K29-1)*0.25,""),"")</f>
        <v/>
      </c>
      <c r="K19" s="176" t="str">
        <f>IFERROR(IF('Adapted questions and answers'!$Q19=-1,(Points!L29-1)*0.25,""),"")</f>
        <v/>
      </c>
      <c r="L19" s="176" t="str">
        <f>IFERROR(IF('Adapted questions and answers'!$Q19=-1,(Points!M29-1)*0.25,""),"")</f>
        <v/>
      </c>
      <c r="M19" s="176" t="str">
        <f>IFERROR(IF('Adapted questions and answers'!$Q19=-1,(Points!N29-1)*0.25,""),"")</f>
        <v/>
      </c>
      <c r="N19" s="176" t="str">
        <f>IFERROR(IF('Adapted questions and answers'!$Q19=-1,(Points!O29-1)*0.25,""),"")</f>
        <v/>
      </c>
      <c r="O19" s="176" t="str">
        <f>IFERROR(IF('Adapted questions and answers'!$Q19=-1,(Points!P29-1)*0.25,""),"")</f>
        <v/>
      </c>
      <c r="P19" s="176" t="str">
        <f>IFERROR(IF('Adapted questions and answers'!$Q19=-1,(Points!Q29-1)*0.25,""),"")</f>
        <v/>
      </c>
      <c r="Q19" s="176" t="str">
        <f>IFERROR(IF('Adapted questions and answers'!$Q19=-1,(Points!R29-1)*0.25,""),"")</f>
        <v/>
      </c>
      <c r="R19" s="176" t="str">
        <f>IFERROR(IF('Adapted questions and answers'!$Q19=-1,(Points!S29-1)*0.25,""),"")</f>
        <v/>
      </c>
      <c r="S19" s="176" t="str">
        <f>IFERROR(IF('Adapted questions and answers'!$Q19=-1,(Points!T29-1)*0.25,""),"")</f>
        <v/>
      </c>
      <c r="T19" s="176" t="str">
        <f>IFERROR(IF('Adapted questions and answers'!$Q19=-1,(Points!U29-1)*0.25,""),"")</f>
        <v/>
      </c>
      <c r="U19" s="176" t="str">
        <f>IFERROR(IF('Adapted questions and answers'!$Q19=-1,(Points!V29-1)*0.25,""),"")</f>
        <v/>
      </c>
      <c r="V19" s="176" t="str">
        <f>IFERROR(IF('Adapted questions and answers'!$Q19=-1,(Points!W29-1)*0.25,""),"")</f>
        <v/>
      </c>
      <c r="W19" s="176" t="str">
        <f>IFERROR(IF('Adapted questions and answers'!$Q19=-1,(Points!X29-1)*0.25,""),"")</f>
        <v/>
      </c>
      <c r="X19" s="176" t="str">
        <f>IFERROR(IF('Adapted questions and answers'!$Q19=-1,(Points!Y29-1)*0.25,""),"")</f>
        <v/>
      </c>
      <c r="Y19" s="176" t="str">
        <f>IFERROR(IF('Adapted questions and answers'!$Q19=-1,(Points!Z29-1)*0.25,""),"")</f>
        <v/>
      </c>
      <c r="Z19" s="176" t="str">
        <f>IFERROR(IF('Adapted questions and answers'!$Q19=-1,(Points!AA29-1)*0.25,""),"")</f>
        <v/>
      </c>
    </row>
    <row r="20" spans="1:26" ht="14.25" customHeight="1">
      <c r="A20" s="176" t="s">
        <v>216</v>
      </c>
      <c r="B20" s="176">
        <f>IFERROR(IF('Adapted questions and answers'!$Q20=-1,(Points!C30-1)*0.25,""),"")</f>
        <v>1</v>
      </c>
      <c r="C20" s="176">
        <f>IFERROR(IF('Adapted questions and answers'!$Q20=-1,(Points!D30-1)*0.25,""),"")</f>
        <v>0.25</v>
      </c>
      <c r="D20" s="176" t="str">
        <f>IFERROR(IF('Adapted questions and answers'!$Q20=-1,(Points!E30-1)*0.25,""),"")</f>
        <v/>
      </c>
      <c r="E20" s="176" t="str">
        <f>IFERROR(IF('Adapted questions and answers'!$Q20=-1,(Points!F30-1)*0.25,""),"")</f>
        <v/>
      </c>
      <c r="F20" s="176" t="str">
        <f>IFERROR(IF('Adapted questions and answers'!$Q20=-1,(Points!G30-1)*0.25,""),"")</f>
        <v/>
      </c>
      <c r="G20" s="176" t="str">
        <f>IFERROR(IF('Adapted questions and answers'!$Q20=-1,(Points!H30-1)*0.25,""),"")</f>
        <v/>
      </c>
      <c r="H20" s="176" t="str">
        <f>IFERROR(IF('Adapted questions and answers'!$Q20=-1,(Points!I30-1)*0.25,""),"")</f>
        <v/>
      </c>
      <c r="I20" s="176" t="str">
        <f>IFERROR(IF('Adapted questions and answers'!$Q20=-1,(Points!J30-1)*0.25,""),"")</f>
        <v/>
      </c>
      <c r="J20" s="176" t="str">
        <f>IFERROR(IF('Adapted questions and answers'!$Q20=-1,(Points!K30-1)*0.25,""),"")</f>
        <v/>
      </c>
      <c r="K20" s="176" t="str">
        <f>IFERROR(IF('Adapted questions and answers'!$Q20=-1,(Points!L30-1)*0.25,""),"")</f>
        <v/>
      </c>
      <c r="L20" s="176" t="str">
        <f>IFERROR(IF('Adapted questions and answers'!$Q20=-1,(Points!M30-1)*0.25,""),"")</f>
        <v/>
      </c>
      <c r="M20" s="176" t="str">
        <f>IFERROR(IF('Adapted questions and answers'!$Q20=-1,(Points!N30-1)*0.25,""),"")</f>
        <v/>
      </c>
      <c r="N20" s="176" t="str">
        <f>IFERROR(IF('Adapted questions and answers'!$Q20=-1,(Points!O30-1)*0.25,""),"")</f>
        <v/>
      </c>
      <c r="O20" s="176" t="str">
        <f>IFERROR(IF('Adapted questions and answers'!$Q20=-1,(Points!P30-1)*0.25,""),"")</f>
        <v/>
      </c>
      <c r="P20" s="176" t="str">
        <f>IFERROR(IF('Adapted questions and answers'!$Q20=-1,(Points!Q30-1)*0.25,""),"")</f>
        <v/>
      </c>
      <c r="Q20" s="176" t="str">
        <f>IFERROR(IF('Adapted questions and answers'!$Q20=-1,(Points!R30-1)*0.25,""),"")</f>
        <v/>
      </c>
      <c r="R20" s="176" t="str">
        <f>IFERROR(IF('Adapted questions and answers'!$Q20=-1,(Points!S30-1)*0.25,""),"")</f>
        <v/>
      </c>
      <c r="S20" s="176" t="str">
        <f>IFERROR(IF('Adapted questions and answers'!$Q20=-1,(Points!T30-1)*0.25,""),"")</f>
        <v/>
      </c>
      <c r="T20" s="176" t="str">
        <f>IFERROR(IF('Adapted questions and answers'!$Q20=-1,(Points!U30-1)*0.25,""),"")</f>
        <v/>
      </c>
      <c r="U20" s="176" t="str">
        <f>IFERROR(IF('Adapted questions and answers'!$Q20=-1,(Points!V30-1)*0.25,""),"")</f>
        <v/>
      </c>
    </row>
    <row r="21" spans="1:26" ht="14.25" customHeight="1">
      <c r="A21" s="176" t="s">
        <v>226</v>
      </c>
      <c r="B21" s="176">
        <f>IFERROR(IF('Adapted questions and answers'!$Q21=-1,(Points!C31-1)*0.25,""),"")</f>
        <v>0.75</v>
      </c>
      <c r="C21" s="176">
        <f>IFERROR(IF('Adapted questions and answers'!$Q21=-1,(Points!D31-1)*0.25,""),"")</f>
        <v>0.5</v>
      </c>
      <c r="D21" s="176" t="str">
        <f>IFERROR(IF('Adapted questions and answers'!$Q21=-1,(Points!E31-1)*0.25,""),"")</f>
        <v/>
      </c>
      <c r="E21" s="176" t="str">
        <f>IFERROR(IF('Adapted questions and answers'!$Q21=-1,(Points!F31-1)*0.25,""),"")</f>
        <v/>
      </c>
      <c r="F21" s="176" t="str">
        <f>IFERROR(IF('Adapted questions and answers'!$Q21=-1,(Points!G31-1)*0.25,""),"")</f>
        <v/>
      </c>
      <c r="G21" s="176" t="str">
        <f>IFERROR(IF('Adapted questions and answers'!$Q21=-1,(Points!H31-1)*0.25,""),"")</f>
        <v/>
      </c>
      <c r="H21" s="176" t="str">
        <f>IFERROR(IF('Adapted questions and answers'!$Q21=-1,(Points!I31-1)*0.25,""),"")</f>
        <v/>
      </c>
      <c r="I21" s="176" t="str">
        <f>IFERROR(IF('Adapted questions and answers'!$Q21=-1,(Points!J31-1)*0.25,""),"")</f>
        <v/>
      </c>
      <c r="J21" s="176" t="str">
        <f>IFERROR(IF('Adapted questions and answers'!$Q21=-1,(Points!K31-1)*0.25,""),"")</f>
        <v/>
      </c>
      <c r="K21" s="176" t="str">
        <f>IFERROR(IF('Adapted questions and answers'!$Q21=-1,(Points!L31-1)*0.25,""),"")</f>
        <v/>
      </c>
      <c r="L21" s="176" t="str">
        <f>IFERROR(IF('Adapted questions and answers'!$Q21=-1,(Points!M31-1)*0.25,""),"")</f>
        <v/>
      </c>
      <c r="M21" s="176" t="str">
        <f>IFERROR(IF('Adapted questions and answers'!$Q21=-1,(Points!N31-1)*0.25,""),"")</f>
        <v/>
      </c>
      <c r="N21" s="176" t="str">
        <f>IFERROR(IF('Adapted questions and answers'!$Q21=-1,(Points!O31-1)*0.25,""),"")</f>
        <v/>
      </c>
      <c r="O21" s="176" t="str">
        <f>IFERROR(IF('Adapted questions and answers'!$Q21=-1,(Points!P31-1)*0.25,""),"")</f>
        <v/>
      </c>
      <c r="P21" s="176" t="str">
        <f>IFERROR(IF('Adapted questions and answers'!$Q21=-1,(Points!Q31-1)*0.25,""),"")</f>
        <v/>
      </c>
      <c r="Q21" s="176" t="str">
        <f>IFERROR(IF('Adapted questions and answers'!$Q21=-1,(Points!R31-1)*0.25,""),"")</f>
        <v/>
      </c>
      <c r="R21" s="176" t="str">
        <f>IFERROR(IF('Adapted questions and answers'!$Q21=-1,(Points!S31-1)*0.25,""),"")</f>
        <v/>
      </c>
      <c r="S21" s="176" t="str">
        <f>IFERROR(IF('Adapted questions and answers'!$Q21=-1,(Points!T31-1)*0.25,""),"")</f>
        <v/>
      </c>
      <c r="T21" s="176" t="str">
        <f>IFERROR(IF('Adapted questions and answers'!$Q21=-1,(Points!U31-1)*0.25,""),"")</f>
        <v/>
      </c>
      <c r="U21" s="176" t="str">
        <f>IFERROR(IF('Adapted questions and answers'!$Q21=-1,(Points!V31-1)*0.25,""),"")</f>
        <v/>
      </c>
    </row>
    <row r="22" spans="1:26" ht="14.25" customHeight="1">
      <c r="A22" s="176" t="s">
        <v>233</v>
      </c>
      <c r="B22" s="176">
        <f>IFERROR(IF('Adapted questions and answers'!$Q22=-1,(Points!C32-1)*0.25,""),"")</f>
        <v>0</v>
      </c>
      <c r="C22" s="176">
        <f>IFERROR(IF('Adapted questions and answers'!$Q22=-1,(Points!D32-1)*0.25,""),"")</f>
        <v>0.75</v>
      </c>
      <c r="D22" s="176" t="str">
        <f>IFERROR(IF('Adapted questions and answers'!$Q22=-1,(Points!E32-1)*0.25,""),"")</f>
        <v/>
      </c>
      <c r="E22" s="176" t="str">
        <f>IFERROR(IF('Adapted questions and answers'!$Q22=-1,(Points!F32-1)*0.25,""),"")</f>
        <v/>
      </c>
      <c r="F22" s="176" t="str">
        <f>IFERROR(IF('Adapted questions and answers'!$Q22=-1,(Points!G32-1)*0.25,""),"")</f>
        <v/>
      </c>
      <c r="G22" s="176" t="str">
        <f>IFERROR(IF('Adapted questions and answers'!$Q22=-1,(Points!H32-1)*0.25,""),"")</f>
        <v/>
      </c>
      <c r="H22" s="176" t="str">
        <f>IFERROR(IF('Adapted questions and answers'!$Q22=-1,(Points!I32-1)*0.25,""),"")</f>
        <v/>
      </c>
      <c r="I22" s="176" t="str">
        <f>IFERROR(IF('Adapted questions and answers'!$Q22=-1,(Points!J32-1)*0.25,""),"")</f>
        <v/>
      </c>
      <c r="J22" s="176" t="str">
        <f>IFERROR(IF('Adapted questions and answers'!$Q22=-1,(Points!K32-1)*0.25,""),"")</f>
        <v/>
      </c>
      <c r="K22" s="176" t="str">
        <f>IFERROR(IF('Adapted questions and answers'!$Q22=-1,(Points!L32-1)*0.25,""),"")</f>
        <v/>
      </c>
      <c r="L22" s="176" t="str">
        <f>IFERROR(IF('Adapted questions and answers'!$Q22=-1,(Points!M32-1)*0.25,""),"")</f>
        <v/>
      </c>
      <c r="M22" s="176" t="str">
        <f>IFERROR(IF('Adapted questions and answers'!$Q22=-1,(Points!N32-1)*0.25,""),"")</f>
        <v/>
      </c>
      <c r="N22" s="176" t="str">
        <f>IFERROR(IF('Adapted questions and answers'!$Q22=-1,(Points!O32-1)*0.25,""),"")</f>
        <v/>
      </c>
      <c r="O22" s="176" t="str">
        <f>IFERROR(IF('Adapted questions and answers'!$Q22=-1,(Points!P32-1)*0.25,""),"")</f>
        <v/>
      </c>
      <c r="P22" s="176" t="str">
        <f>IFERROR(IF('Adapted questions and answers'!$Q22=-1,(Points!Q32-1)*0.25,""),"")</f>
        <v/>
      </c>
      <c r="Q22" s="176" t="str">
        <f>IFERROR(IF('Adapted questions and answers'!$Q22=-1,(Points!R32-1)*0.25,""),"")</f>
        <v/>
      </c>
      <c r="R22" s="176" t="str">
        <f>IFERROR(IF('Adapted questions and answers'!$Q22=-1,(Points!S32-1)*0.25,""),"")</f>
        <v/>
      </c>
      <c r="S22" s="176" t="str">
        <f>IFERROR(IF('Adapted questions and answers'!$Q22=-1,(Points!T32-1)*0.25,""),"")</f>
        <v/>
      </c>
      <c r="T22" s="176" t="str">
        <f>IFERROR(IF('Adapted questions and answers'!$Q22=-1,(Points!U32-1)*0.25,""),"")</f>
        <v/>
      </c>
      <c r="U22" s="176" t="str">
        <f>IFERROR(IF('Adapted questions and answers'!$Q22=-1,(Points!V32-1)*0.25,""),"")</f>
        <v/>
      </c>
    </row>
    <row r="23" spans="1:26" ht="14.25" customHeight="1">
      <c r="A23" s="176" t="s">
        <v>243</v>
      </c>
      <c r="B23" s="176">
        <f>IFERROR(IF('Adapted questions and answers'!$Q23=-1,(Points!C33-1)*0.25,""),"")</f>
        <v>0.25</v>
      </c>
      <c r="C23" s="176">
        <f>IFERROR(IF('Adapted questions and answers'!$Q23=-1,(Points!D33-1)*0.25,""),"")</f>
        <v>1</v>
      </c>
      <c r="D23" s="176" t="str">
        <f>IFERROR(IF('Adapted questions and answers'!$Q23=-1,(Points!E33-1)*0.25,""),"")</f>
        <v/>
      </c>
      <c r="E23" s="176" t="str">
        <f>IFERROR(IF('Adapted questions and answers'!$Q23=-1,(Points!F33-1)*0.25,""),"")</f>
        <v/>
      </c>
      <c r="F23" s="176" t="str">
        <f>IFERROR(IF('Adapted questions and answers'!$Q23=-1,(Points!G33-1)*0.25,""),"")</f>
        <v/>
      </c>
      <c r="G23" s="176" t="str">
        <f>IFERROR(IF('Adapted questions and answers'!$Q23=-1,(Points!H33-1)*0.25,""),"")</f>
        <v/>
      </c>
      <c r="H23" s="176" t="str">
        <f>IFERROR(IF('Adapted questions and answers'!$Q23=-1,(Points!I33-1)*0.25,""),"")</f>
        <v/>
      </c>
      <c r="I23" s="176" t="str">
        <f>IFERROR(IF('Adapted questions and answers'!$Q23=-1,(Points!J33-1)*0.25,""),"")</f>
        <v/>
      </c>
      <c r="J23" s="176" t="str">
        <f>IFERROR(IF('Adapted questions and answers'!$Q23=-1,(Points!K33-1)*0.25,""),"")</f>
        <v/>
      </c>
      <c r="K23" s="176" t="str">
        <f>IFERROR(IF('Adapted questions and answers'!$Q23=-1,(Points!L33-1)*0.25,""),"")</f>
        <v/>
      </c>
      <c r="L23" s="176" t="str">
        <f>IFERROR(IF('Adapted questions and answers'!$Q23=-1,(Points!M33-1)*0.25,""),"")</f>
        <v/>
      </c>
      <c r="M23" s="176" t="str">
        <f>IFERROR(IF('Adapted questions and answers'!$Q23=-1,(Points!N33-1)*0.25,""),"")</f>
        <v/>
      </c>
      <c r="N23" s="176" t="str">
        <f>IFERROR(IF('Adapted questions and answers'!$Q23=-1,(Points!O33-1)*0.25,""),"")</f>
        <v/>
      </c>
      <c r="O23" s="176" t="str">
        <f>IFERROR(IF('Adapted questions and answers'!$Q23=-1,(Points!P33-1)*0.25,""),"")</f>
        <v/>
      </c>
      <c r="P23" s="176" t="str">
        <f>IFERROR(IF('Adapted questions and answers'!$Q23=-1,(Points!Q33-1)*0.25,""),"")</f>
        <v/>
      </c>
      <c r="Q23" s="176" t="str">
        <f>IFERROR(IF('Adapted questions and answers'!$Q23=-1,(Points!R33-1)*0.25,""),"")</f>
        <v/>
      </c>
      <c r="R23" s="176" t="str">
        <f>IFERROR(IF('Adapted questions and answers'!$Q23=-1,(Points!S33-1)*0.25,""),"")</f>
        <v/>
      </c>
      <c r="S23" s="176" t="str">
        <f>IFERROR(IF('Adapted questions and answers'!$Q23=-1,(Points!T33-1)*0.25,""),"")</f>
        <v/>
      </c>
      <c r="T23" s="176" t="str">
        <f>IFERROR(IF('Adapted questions and answers'!$Q23=-1,(Points!U33-1)*0.25,""),"")</f>
        <v/>
      </c>
      <c r="U23" s="176" t="str">
        <f>IFERROR(IF('Adapted questions and answers'!$Q23=-1,(Points!V33-1)*0.25,""),"")</f>
        <v/>
      </c>
    </row>
    <row r="24" spans="1:26" ht="14.25" customHeight="1">
      <c r="A24" s="176" t="s">
        <v>253</v>
      </c>
      <c r="B24" s="176">
        <f>IFERROR(IF('Adapted questions and answers'!$Q24=-1,(Points!C34-1)*0.25,""),"")</f>
        <v>0.75</v>
      </c>
      <c r="C24" s="176">
        <f>IFERROR(IF('Adapted questions and answers'!$Q24=-1,(Points!D34-1)*0.25,""),"")</f>
        <v>0.75</v>
      </c>
      <c r="D24" s="176" t="str">
        <f>IFERROR(IF('Adapted questions and answers'!$Q24=-1,(Points!E34-1)*0.25,""),"")</f>
        <v/>
      </c>
      <c r="E24" s="176" t="str">
        <f>IFERROR(IF('Adapted questions and answers'!$Q24=-1,(Points!F34-1)*0.25,""),"")</f>
        <v/>
      </c>
      <c r="F24" s="176" t="str">
        <f>IFERROR(IF('Adapted questions and answers'!$Q24=-1,(Points!G34-1)*0.25,""),"")</f>
        <v/>
      </c>
      <c r="G24" s="176" t="str">
        <f>IFERROR(IF('Adapted questions and answers'!$Q24=-1,(Points!H34-1)*0.25,""),"")</f>
        <v/>
      </c>
      <c r="H24" s="176" t="str">
        <f>IFERROR(IF('Adapted questions and answers'!$Q24=-1,(Points!I34-1)*0.25,""),"")</f>
        <v/>
      </c>
      <c r="I24" s="176" t="str">
        <f>IFERROR(IF('Adapted questions and answers'!$Q24=-1,(Points!J34-1)*0.25,""),"")</f>
        <v/>
      </c>
      <c r="J24" s="176" t="str">
        <f>IFERROR(IF('Adapted questions and answers'!$Q24=-1,(Points!K34-1)*0.25,""),"")</f>
        <v/>
      </c>
      <c r="K24" s="176" t="str">
        <f>IFERROR(IF('Adapted questions and answers'!$Q24=-1,(Points!L34-1)*0.25,""),"")</f>
        <v/>
      </c>
      <c r="L24" s="176" t="str">
        <f>IFERROR(IF('Adapted questions and answers'!$Q24=-1,(Points!M34-1)*0.25,""),"")</f>
        <v/>
      </c>
      <c r="M24" s="176" t="str">
        <f>IFERROR(IF('Adapted questions and answers'!$Q24=-1,(Points!N34-1)*0.25,""),"")</f>
        <v/>
      </c>
      <c r="N24" s="176" t="str">
        <f>IFERROR(IF('Adapted questions and answers'!$Q24=-1,(Points!O34-1)*0.25,""),"")</f>
        <v/>
      </c>
      <c r="O24" s="176" t="str">
        <f>IFERROR(IF('Adapted questions and answers'!$Q24=-1,(Points!P34-1)*0.25,""),"")</f>
        <v/>
      </c>
      <c r="P24" s="176" t="str">
        <f>IFERROR(IF('Adapted questions and answers'!$Q24=-1,(Points!Q34-1)*0.25,""),"")</f>
        <v/>
      </c>
      <c r="Q24" s="176" t="str">
        <f>IFERROR(IF('Adapted questions and answers'!$Q24=-1,(Points!R34-1)*0.25,""),"")</f>
        <v/>
      </c>
      <c r="R24" s="176" t="str">
        <f>IFERROR(IF('Adapted questions and answers'!$Q24=-1,(Points!S34-1)*0.25,""),"")</f>
        <v/>
      </c>
      <c r="S24" s="176" t="str">
        <f>IFERROR(IF('Adapted questions and answers'!$Q24=-1,(Points!T34-1)*0.25,""),"")</f>
        <v/>
      </c>
      <c r="T24" s="176" t="str">
        <f>IFERROR(IF('Adapted questions and answers'!$Q24=-1,(Points!U34-1)*0.25,""),"")</f>
        <v/>
      </c>
      <c r="U24" s="176" t="str">
        <f>IFERROR(IF('Adapted questions and answers'!$Q24=-1,(Points!V34-1)*0.25,""),"")</f>
        <v/>
      </c>
    </row>
    <row r="25" spans="1:26" ht="14.25" customHeight="1">
      <c r="A25" s="176" t="s">
        <v>263</v>
      </c>
      <c r="B25" s="176">
        <f>IFERROR(IF('Adapted questions and answers'!$Q25=-1,(Points!C35-1)*0.25,""),"")</f>
        <v>0.75</v>
      </c>
      <c r="C25" s="176">
        <f>IFERROR(IF('Adapted questions and answers'!$Q25=-1,(Points!D35-1)*0.25,""),"")</f>
        <v>0.5</v>
      </c>
      <c r="D25" s="176" t="str">
        <f>IFERROR(IF('Adapted questions and answers'!$Q25=-1,(Points!E35-1)*0.25,""),"")</f>
        <v/>
      </c>
      <c r="E25" s="176" t="str">
        <f>IFERROR(IF('Adapted questions and answers'!$Q25=-1,(Points!F35-1)*0.25,""),"")</f>
        <v/>
      </c>
      <c r="F25" s="176" t="str">
        <f>IFERROR(IF('Adapted questions and answers'!$Q25=-1,(Points!G35-1)*0.25,""),"")</f>
        <v/>
      </c>
      <c r="G25" s="176" t="str">
        <f>IFERROR(IF('Adapted questions and answers'!$Q25=-1,(Points!H35-1)*0.25,""),"")</f>
        <v/>
      </c>
      <c r="H25" s="176" t="str">
        <f>IFERROR(IF('Adapted questions and answers'!$Q25=-1,(Points!I35-1)*0.25,""),"")</f>
        <v/>
      </c>
      <c r="I25" s="176" t="str">
        <f>IFERROR(IF('Adapted questions and answers'!$Q25=-1,(Points!J35-1)*0.25,""),"")</f>
        <v/>
      </c>
      <c r="J25" s="176" t="str">
        <f>IFERROR(IF('Adapted questions and answers'!$Q25=-1,(Points!K35-1)*0.25,""),"")</f>
        <v/>
      </c>
      <c r="K25" s="176" t="str">
        <f>IFERROR(IF('Adapted questions and answers'!$Q25=-1,(Points!L35-1)*0.25,""),"")</f>
        <v/>
      </c>
      <c r="L25" s="176" t="str">
        <f>IFERROR(IF('Adapted questions and answers'!$Q25=-1,(Points!M35-1)*0.25,""),"")</f>
        <v/>
      </c>
      <c r="M25" s="176" t="str">
        <f>IFERROR(IF('Adapted questions and answers'!$Q25=-1,(Points!N35-1)*0.25,""),"")</f>
        <v/>
      </c>
      <c r="N25" s="176" t="str">
        <f>IFERROR(IF('Adapted questions and answers'!$Q25=-1,(Points!O35-1)*0.25,""),"")</f>
        <v/>
      </c>
      <c r="O25" s="176" t="str">
        <f>IFERROR(IF('Adapted questions and answers'!$Q25=-1,(Points!P35-1)*0.25,""),"")</f>
        <v/>
      </c>
      <c r="P25" s="176" t="str">
        <f>IFERROR(IF('Adapted questions and answers'!$Q25=-1,(Points!Q35-1)*0.25,""),"")</f>
        <v/>
      </c>
      <c r="Q25" s="176" t="str">
        <f>IFERROR(IF('Adapted questions and answers'!$Q25=-1,(Points!R35-1)*0.25,""),"")</f>
        <v/>
      </c>
      <c r="R25" s="176" t="str">
        <f>IFERROR(IF('Adapted questions and answers'!$Q25=-1,(Points!S35-1)*0.25,""),"")</f>
        <v/>
      </c>
      <c r="S25" s="176" t="str">
        <f>IFERROR(IF('Adapted questions and answers'!$Q25=-1,(Points!T35-1)*0.25,""),"")</f>
        <v/>
      </c>
      <c r="T25" s="176" t="str">
        <f>IFERROR(IF('Adapted questions and answers'!$Q25=-1,(Points!U35-1)*0.25,""),"")</f>
        <v/>
      </c>
      <c r="U25" s="176" t="str">
        <f>IFERROR(IF('Adapted questions and answers'!$Q25=-1,(Points!V35-1)*0.25,""),"")</f>
        <v/>
      </c>
    </row>
    <row r="26" spans="1:26" ht="14.25" customHeight="1">
      <c r="A26" s="176" t="s">
        <v>273</v>
      </c>
      <c r="B26" s="176">
        <f>IFERROR(IF('Adapted questions and answers'!$Q26=-1,(Points!C36-1)*0.25,""),"")</f>
        <v>0.25</v>
      </c>
      <c r="C26" s="176">
        <f>IFERROR(IF('Adapted questions and answers'!$Q26=-1,(Points!D36-1)*0.25,""),"")</f>
        <v>0.25</v>
      </c>
      <c r="D26" s="176" t="str">
        <f>IFERROR(IF('Adapted questions and answers'!$Q26=-1,(Points!E36-1)*0.25,""),"")</f>
        <v/>
      </c>
      <c r="E26" s="176" t="str">
        <f>IFERROR(IF('Adapted questions and answers'!$Q26=-1,(Points!F36-1)*0.25,""),"")</f>
        <v/>
      </c>
      <c r="F26" s="176" t="str">
        <f>IFERROR(IF('Adapted questions and answers'!$Q26=-1,(Points!G36-1)*0.25,""),"")</f>
        <v/>
      </c>
      <c r="G26" s="176" t="str">
        <f>IFERROR(IF('Adapted questions and answers'!$Q26=-1,(Points!H36-1)*0.25,""),"")</f>
        <v/>
      </c>
      <c r="H26" s="176" t="str">
        <f>IFERROR(IF('Adapted questions and answers'!$Q26=-1,(Points!I36-1)*0.25,""),"")</f>
        <v/>
      </c>
      <c r="I26" s="176" t="str">
        <f>IFERROR(IF('Adapted questions and answers'!$Q26=-1,(Points!J36-1)*0.25,""),"")</f>
        <v/>
      </c>
      <c r="J26" s="176" t="str">
        <f>IFERROR(IF('Adapted questions and answers'!$Q26=-1,(Points!K36-1)*0.25,""),"")</f>
        <v/>
      </c>
      <c r="K26" s="176" t="str">
        <f>IFERROR(IF('Adapted questions and answers'!$Q26=-1,(Points!L36-1)*0.25,""),"")</f>
        <v/>
      </c>
      <c r="L26" s="176" t="str">
        <f>IFERROR(IF('Adapted questions and answers'!$Q26=-1,(Points!M36-1)*0.25,""),"")</f>
        <v/>
      </c>
      <c r="M26" s="176" t="str">
        <f>IFERROR(IF('Adapted questions and answers'!$Q26=-1,(Points!N36-1)*0.25,""),"")</f>
        <v/>
      </c>
      <c r="N26" s="176" t="str">
        <f>IFERROR(IF('Adapted questions and answers'!$Q26=-1,(Points!O36-1)*0.25,""),"")</f>
        <v/>
      </c>
      <c r="O26" s="176" t="str">
        <f>IFERROR(IF('Adapted questions and answers'!$Q26=-1,(Points!P36-1)*0.25,""),"")</f>
        <v/>
      </c>
      <c r="P26" s="176" t="str">
        <f>IFERROR(IF('Adapted questions and answers'!$Q26=-1,(Points!Q36-1)*0.25,""),"")</f>
        <v/>
      </c>
      <c r="Q26" s="176" t="str">
        <f>IFERROR(IF('Adapted questions and answers'!$Q26=-1,(Points!R36-1)*0.25,""),"")</f>
        <v/>
      </c>
      <c r="R26" s="176" t="str">
        <f>IFERROR(IF('Adapted questions and answers'!$Q26=-1,(Points!S36-1)*0.25,""),"")</f>
        <v/>
      </c>
      <c r="S26" s="176" t="str">
        <f>IFERROR(IF('Adapted questions and answers'!$Q26=-1,(Points!T36-1)*0.25,""),"")</f>
        <v/>
      </c>
      <c r="T26" s="176" t="str">
        <f>IFERROR(IF('Adapted questions and answers'!$Q26=-1,(Points!U36-1)*0.25,""),"")</f>
        <v/>
      </c>
      <c r="U26" s="176" t="str">
        <f>IFERROR(IF('Adapted questions and answers'!$Q26=-1,(Points!V36-1)*0.25,""),"")</f>
        <v/>
      </c>
    </row>
    <row r="27" spans="1:26" ht="14.25" customHeight="1">
      <c r="A27" s="176" t="s">
        <v>283</v>
      </c>
      <c r="B27" s="176" t="str">
        <f>IFERROR(IF('Adapted questions and answers'!$Q27=-1,(Points!C37-1)*0.25,""),"")</f>
        <v/>
      </c>
      <c r="C27" s="176" t="str">
        <f>IFERROR(IF('Adapted questions and answers'!$Q27=-1,(Points!D37-1)*0.25,""),"")</f>
        <v/>
      </c>
      <c r="D27" s="176" t="str">
        <f>IFERROR(IF('Adapted questions and answers'!$Q27=-1,(Points!E37-1)*0.25,""),"")</f>
        <v/>
      </c>
      <c r="E27" s="176" t="str">
        <f>IFERROR(IF('Adapted questions and answers'!$Q27=-1,(Points!F37-1)*0.25,""),"")</f>
        <v/>
      </c>
      <c r="F27" s="176" t="str">
        <f>IFERROR(IF('Adapted questions and answers'!$Q27=-1,(Points!G37-1)*0.25,""),"")</f>
        <v/>
      </c>
      <c r="G27" s="176" t="str">
        <f>IFERROR(IF('Adapted questions and answers'!$Q27=-1,(Points!H37-1)*0.25,""),"")</f>
        <v/>
      </c>
      <c r="H27" s="176" t="str">
        <f>IFERROR(IF('Adapted questions and answers'!$Q27=-1,(Points!I37-1)*0.25,""),"")</f>
        <v/>
      </c>
      <c r="I27" s="176" t="str">
        <f>IFERROR(IF('Adapted questions and answers'!$Q27=-1,(Points!J37-1)*0.25,""),"")</f>
        <v/>
      </c>
      <c r="J27" s="176" t="str">
        <f>IFERROR(IF('Adapted questions and answers'!$Q27=-1,(Points!K37-1)*0.25,""),"")</f>
        <v/>
      </c>
      <c r="K27" s="176" t="str">
        <f>IFERROR(IF('Adapted questions and answers'!$Q27=-1,(Points!L37-1)*0.25,""),"")</f>
        <v/>
      </c>
      <c r="L27" s="176" t="str">
        <f>IFERROR(IF('Adapted questions and answers'!$Q27=-1,(Points!M37-1)*0.25,""),"")</f>
        <v/>
      </c>
      <c r="M27" s="176" t="str">
        <f>IFERROR(IF('Adapted questions and answers'!$Q27=-1,(Points!N37-1)*0.25,""),"")</f>
        <v/>
      </c>
      <c r="N27" s="176" t="str">
        <f>IFERROR(IF('Adapted questions and answers'!$Q27=-1,(Points!O37-1)*0.25,""),"")</f>
        <v/>
      </c>
      <c r="O27" s="176" t="str">
        <f>IFERROR(IF('Adapted questions and answers'!$Q27=-1,(Points!P37-1)*0.25,""),"")</f>
        <v/>
      </c>
      <c r="P27" s="176" t="str">
        <f>IFERROR(IF('Adapted questions and answers'!$Q27=-1,(Points!Q37-1)*0.25,""),"")</f>
        <v/>
      </c>
      <c r="Q27" s="176" t="str">
        <f>IFERROR(IF('Adapted questions and answers'!$Q27=-1,(Points!R37-1)*0.25,""),"")</f>
        <v/>
      </c>
      <c r="R27" s="176" t="str">
        <f>IFERROR(IF('Adapted questions and answers'!$Q27=-1,(Points!S37-1)*0.25,""),"")</f>
        <v/>
      </c>
      <c r="S27" s="176" t="str">
        <f>IFERROR(IF('Adapted questions and answers'!$Q27=-1,(Points!T37-1)*0.25,""),"")</f>
        <v/>
      </c>
      <c r="T27" s="176" t="str">
        <f>IFERROR(IF('Adapted questions and answers'!$Q27=-1,(Points!U37-1)*0.25,""),"")</f>
        <v/>
      </c>
      <c r="U27" s="176" t="str">
        <f>IFERROR(IF('Adapted questions and answers'!$Q27=-1,(Points!V37-1)*0.25,""),"")</f>
        <v/>
      </c>
    </row>
    <row r="28" spans="1:26" ht="14.25" customHeight="1">
      <c r="A28" s="176" t="s">
        <v>293</v>
      </c>
      <c r="B28" s="176" t="str">
        <f>IFERROR(IF('Adapted questions and answers'!$Q28=-1,(Points!C42-1)*0.25,""),"")</f>
        <v/>
      </c>
      <c r="C28" s="176" t="str">
        <f>IFERROR(IF('Adapted questions and answers'!$Q28=-1,(Points!D42-1)*0.25,""),"")</f>
        <v/>
      </c>
      <c r="D28" s="176" t="str">
        <f>IFERROR(IF('Adapted questions and answers'!$Q28=-1,(Points!E42-1)*0.25,""),"")</f>
        <v/>
      </c>
      <c r="E28" s="176" t="str">
        <f>IFERROR(IF('Adapted questions and answers'!$Q28=-1,(Points!F42-1)*0.25,""),"")</f>
        <v/>
      </c>
      <c r="F28" s="176" t="str">
        <f>IFERROR(IF('Adapted questions and answers'!$Q28=-1,(Points!G42-1)*0.25,""),"")</f>
        <v/>
      </c>
      <c r="G28" s="176" t="str">
        <f>IFERROR(IF('Adapted questions and answers'!$Q28=-1,(Points!H42-1)*0.25,""),"")</f>
        <v/>
      </c>
      <c r="H28" s="176" t="str">
        <f>IFERROR(IF('Adapted questions and answers'!$Q28=-1,(Points!I42-1)*0.25,""),"")</f>
        <v/>
      </c>
      <c r="I28" s="176" t="str">
        <f>IFERROR(IF('Adapted questions and answers'!$Q28=-1,(Points!J42-1)*0.25,""),"")</f>
        <v/>
      </c>
      <c r="J28" s="176" t="str">
        <f>IFERROR(IF('Adapted questions and answers'!$Q28=-1,(Points!K42-1)*0.25,""),"")</f>
        <v/>
      </c>
      <c r="K28" s="176" t="str">
        <f>IFERROR(IF('Adapted questions and answers'!$Q28=-1,(Points!L42-1)*0.25,""),"")</f>
        <v/>
      </c>
      <c r="L28" s="176" t="str">
        <f>IFERROR(IF('Adapted questions and answers'!$Q28=-1,(Points!M42-1)*0.25,""),"")</f>
        <v/>
      </c>
      <c r="M28" s="176" t="str">
        <f>IFERROR(IF('Adapted questions and answers'!$Q28=-1,(Points!N42-1)*0.25,""),"")</f>
        <v/>
      </c>
      <c r="N28" s="176" t="str">
        <f>IFERROR(IF('Adapted questions and answers'!$Q28=-1,(Points!O42-1)*0.25,""),"")</f>
        <v/>
      </c>
      <c r="O28" s="176" t="str">
        <f>IFERROR(IF('Adapted questions and answers'!$Q28=-1,(Points!P42-1)*0.25,""),"")</f>
        <v/>
      </c>
      <c r="P28" s="176" t="str">
        <f>IFERROR(IF('Adapted questions and answers'!$Q28=-1,(Points!Q42-1)*0.25,""),"")</f>
        <v/>
      </c>
      <c r="Q28" s="176" t="str">
        <f>IFERROR(IF('Adapted questions and answers'!$Q28=-1,(Points!R42-1)*0.25,""),"")</f>
        <v/>
      </c>
      <c r="R28" s="176" t="str">
        <f>IFERROR(IF('Adapted questions and answers'!$Q28=-1,(Points!S42-1)*0.25,""),"")</f>
        <v/>
      </c>
      <c r="S28" s="176" t="str">
        <f>IFERROR(IF('Adapted questions and answers'!$Q28=-1,(Points!T42-1)*0.25,""),"")</f>
        <v/>
      </c>
      <c r="T28" s="176" t="str">
        <f>IFERROR(IF('Adapted questions and answers'!$Q28=-1,(Points!U42-1)*0.25,""),"")</f>
        <v/>
      </c>
      <c r="U28" s="176" t="str">
        <f>IFERROR(IF('Adapted questions and answers'!$Q28=-1,(Points!V42-1)*0.25,""),"")</f>
        <v/>
      </c>
      <c r="V28" s="176" t="str">
        <f>IFERROR(IF('Adapted questions and answers'!$Q28=-1,(Points!W42-1)*0.25,""),"")</f>
        <v/>
      </c>
      <c r="W28" s="176" t="str">
        <f>IFERROR(IF('Adapted questions and answers'!$Q28=-1,(Points!X42-1)*0.25,""),"")</f>
        <v/>
      </c>
      <c r="X28" s="176" t="str">
        <f>IFERROR(IF('Adapted questions and answers'!$Q28=-1,(Points!Y42-1)*0.25,""),"")</f>
        <v/>
      </c>
      <c r="Y28" s="176" t="str">
        <f>IFERROR(IF('Adapted questions and answers'!$Q28=-1,(Points!Z42-1)*0.25,""),"")</f>
        <v/>
      </c>
      <c r="Z28" s="176" t="str">
        <f>IFERROR(IF('Adapted questions and answers'!$Q28=-1,(Points!AA42-1)*0.25,""),"")</f>
        <v/>
      </c>
    </row>
    <row r="29" spans="1:26" ht="14.25" customHeight="1">
      <c r="A29" s="176" t="s">
        <v>303</v>
      </c>
      <c r="B29" s="176" t="str">
        <f>IFERROR(IF('Adapted questions and answers'!$Q29=-1,(Points!C43-1)*0.25,""),"")</f>
        <v/>
      </c>
      <c r="C29" s="176" t="str">
        <f>IFERROR(IF('Adapted questions and answers'!$Q29=-1,(Points!D43-1)*0.25,""),"")</f>
        <v/>
      </c>
      <c r="D29" s="176" t="str">
        <f>IFERROR(IF('Adapted questions and answers'!$Q29=-1,(Points!E43-1)*0.25,""),"")</f>
        <v/>
      </c>
      <c r="E29" s="176" t="str">
        <f>IFERROR(IF('Adapted questions and answers'!$Q29=-1,(Points!F43-1)*0.25,""),"")</f>
        <v/>
      </c>
      <c r="F29" s="176" t="str">
        <f>IFERROR(IF('Adapted questions and answers'!$Q29=-1,(Points!G43-1)*0.25,""),"")</f>
        <v/>
      </c>
      <c r="G29" s="176" t="str">
        <f>IFERROR(IF('Adapted questions and answers'!$Q29=-1,(Points!H43-1)*0.25,""),"")</f>
        <v/>
      </c>
      <c r="H29" s="176" t="str">
        <f>IFERROR(IF('Adapted questions and answers'!$Q29=-1,(Points!I43-1)*0.25,""),"")</f>
        <v/>
      </c>
      <c r="I29" s="176" t="str">
        <f>IFERROR(IF('Adapted questions and answers'!$Q29=-1,(Points!J43-1)*0.25,""),"")</f>
        <v/>
      </c>
      <c r="J29" s="176" t="str">
        <f>IFERROR(IF('Adapted questions and answers'!$Q29=-1,(Points!K43-1)*0.25,""),"")</f>
        <v/>
      </c>
      <c r="K29" s="176" t="str">
        <f>IFERROR(IF('Adapted questions and answers'!$Q29=-1,(Points!L43-1)*0.25,""),"")</f>
        <v/>
      </c>
      <c r="L29" s="176" t="str">
        <f>IFERROR(IF('Adapted questions and answers'!$Q29=-1,(Points!M43-1)*0.25,""),"")</f>
        <v/>
      </c>
      <c r="M29" s="176" t="str">
        <f>IFERROR(IF('Adapted questions and answers'!$Q29=-1,(Points!N43-1)*0.25,""),"")</f>
        <v/>
      </c>
      <c r="N29" s="176" t="str">
        <f>IFERROR(IF('Adapted questions and answers'!$Q29=-1,(Points!O43-1)*0.25,""),"")</f>
        <v/>
      </c>
      <c r="O29" s="176" t="str">
        <f>IFERROR(IF('Adapted questions and answers'!$Q29=-1,(Points!P43-1)*0.25,""),"")</f>
        <v/>
      </c>
      <c r="P29" s="176" t="str">
        <f>IFERROR(IF('Adapted questions and answers'!$Q29=-1,(Points!Q43-1)*0.25,""),"")</f>
        <v/>
      </c>
      <c r="Q29" s="176" t="str">
        <f>IFERROR(IF('Adapted questions and answers'!$Q29=-1,(Points!R43-1)*0.25,""),"")</f>
        <v/>
      </c>
      <c r="R29" s="176" t="str">
        <f>IFERROR(IF('Adapted questions and answers'!$Q29=-1,(Points!S43-1)*0.25,""),"")</f>
        <v/>
      </c>
      <c r="S29" s="176" t="str">
        <f>IFERROR(IF('Adapted questions and answers'!$Q29=-1,(Points!T43-1)*0.25,""),"")</f>
        <v/>
      </c>
      <c r="T29" s="176" t="str">
        <f>IFERROR(IF('Adapted questions and answers'!$Q29=-1,(Points!U43-1)*0.25,""),"")</f>
        <v/>
      </c>
      <c r="U29" s="176" t="str">
        <f>IFERROR(IF('Adapted questions and answers'!$Q29=-1,(Points!V43-1)*0.25,""),"")</f>
        <v/>
      </c>
      <c r="V29" s="176" t="str">
        <f>IFERROR(IF('Adapted questions and answers'!$Q29=-1,(Points!W43-1)*0.25,""),"")</f>
        <v/>
      </c>
      <c r="W29" s="176" t="str">
        <f>IFERROR(IF('Adapted questions and answers'!$Q29=-1,(Points!X43-1)*0.25,""),"")</f>
        <v/>
      </c>
      <c r="X29" s="176" t="str">
        <f>IFERROR(IF('Adapted questions and answers'!$Q29=-1,(Points!Y43-1)*0.25,""),"")</f>
        <v/>
      </c>
      <c r="Y29" s="176" t="str">
        <f>IFERROR(IF('Adapted questions and answers'!$Q29=-1,(Points!Z43-1)*0.25,""),"")</f>
        <v/>
      </c>
      <c r="Z29" s="176" t="str">
        <f>IFERROR(IF('Adapted questions and answers'!$Q29=-1,(Points!AA43-1)*0.25,""),"")</f>
        <v/>
      </c>
    </row>
    <row r="30" spans="1:26" ht="14.25" customHeight="1">
      <c r="A30" s="176" t="s">
        <v>311</v>
      </c>
      <c r="B30" s="176">
        <f>IFERROR(IF('Adapted questions and answers'!$Q30=-1,(Points!C44-1)*0.25,""),"")</f>
        <v>0.5</v>
      </c>
      <c r="C30" s="176">
        <f>IFERROR(IF('Adapted questions and answers'!$Q30=-1,(Points!D44-1)*0.25,""),"")</f>
        <v>0.5</v>
      </c>
      <c r="D30" s="176" t="str">
        <f>IFERROR(IF('Adapted questions and answers'!$Q30=-1,(Points!E44-1)*0.25,""),"")</f>
        <v/>
      </c>
      <c r="E30" s="176" t="str">
        <f>IFERROR(IF('Adapted questions and answers'!$Q30=-1,(Points!F44-1)*0.25,""),"")</f>
        <v/>
      </c>
      <c r="F30" s="176" t="str">
        <f>IFERROR(IF('Adapted questions and answers'!$Q30=-1,(Points!G44-1)*0.25,""),"")</f>
        <v/>
      </c>
      <c r="G30" s="176" t="str">
        <f>IFERROR(IF('Adapted questions and answers'!$Q30=-1,(Points!H44-1)*0.25,""),"")</f>
        <v/>
      </c>
      <c r="H30" s="176" t="str">
        <f>IFERROR(IF('Adapted questions and answers'!$Q30=-1,(Points!I44-1)*0.25,""),"")</f>
        <v/>
      </c>
      <c r="I30" s="176" t="str">
        <f>IFERROR(IF('Adapted questions and answers'!$Q30=-1,(Points!J44-1)*0.25,""),"")</f>
        <v/>
      </c>
      <c r="J30" s="176" t="str">
        <f>IFERROR(IF('Adapted questions and answers'!$Q30=-1,(Points!K44-1)*0.25,""),"")</f>
        <v/>
      </c>
      <c r="K30" s="176" t="str">
        <f>IFERROR(IF('Adapted questions and answers'!$Q30=-1,(Points!L44-1)*0.25,""),"")</f>
        <v/>
      </c>
      <c r="L30" s="176" t="str">
        <f>IFERROR(IF('Adapted questions and answers'!$Q30=-1,(Points!M44-1)*0.25,""),"")</f>
        <v/>
      </c>
      <c r="M30" s="176" t="str">
        <f>IFERROR(IF('Adapted questions and answers'!$Q30=-1,(Points!N44-1)*0.25,""),"")</f>
        <v/>
      </c>
      <c r="N30" s="176" t="str">
        <f>IFERROR(IF('Adapted questions and answers'!$Q30=-1,(Points!O44-1)*0.25,""),"")</f>
        <v/>
      </c>
      <c r="O30" s="176" t="str">
        <f>IFERROR(IF('Adapted questions and answers'!$Q30=-1,(Points!P44-1)*0.25,""),"")</f>
        <v/>
      </c>
      <c r="P30" s="176" t="str">
        <f>IFERROR(IF('Adapted questions and answers'!$Q30=-1,(Points!Q44-1)*0.25,""),"")</f>
        <v/>
      </c>
      <c r="Q30" s="176" t="str">
        <f>IFERROR(IF('Adapted questions and answers'!$Q30=-1,(Points!R44-1)*0.25,""),"")</f>
        <v/>
      </c>
      <c r="R30" s="176" t="str">
        <f>IFERROR(IF('Adapted questions and answers'!$Q30=-1,(Points!S44-1)*0.25,""),"")</f>
        <v/>
      </c>
      <c r="S30" s="176" t="str">
        <f>IFERROR(IF('Adapted questions and answers'!$Q30=-1,(Points!T44-1)*0.25,""),"")</f>
        <v/>
      </c>
      <c r="T30" s="176" t="str">
        <f>IFERROR(IF('Adapted questions and answers'!$Q30=-1,(Points!U44-1)*0.25,""),"")</f>
        <v/>
      </c>
      <c r="U30" s="176" t="str">
        <f>IFERROR(IF('Adapted questions and answers'!$Q30=-1,(Points!V44-1)*0.25,""),"")</f>
        <v/>
      </c>
      <c r="V30" s="176" t="str">
        <f>IFERROR(IF('Adapted questions and answers'!$Q30=-1,(Points!W44-1)*0.25,""),"")</f>
        <v/>
      </c>
      <c r="W30" s="176" t="str">
        <f>IFERROR(IF('Adapted questions and answers'!$Q30=-1,(Points!X44-1)*0.25,""),"")</f>
        <v/>
      </c>
      <c r="X30" s="176" t="str">
        <f>IFERROR(IF('Adapted questions and answers'!$Q30=-1,(Points!Y44-1)*0.25,""),"")</f>
        <v/>
      </c>
      <c r="Y30" s="176" t="str">
        <f>IFERROR(IF('Adapted questions and answers'!$Q30=-1,(Points!Z44-1)*0.25,""),"")</f>
        <v/>
      </c>
      <c r="Z30" s="176" t="str">
        <f>IFERROR(IF('Adapted questions and answers'!$Q30=-1,(Points!AA44-1)*0.25,""),"")</f>
        <v/>
      </c>
    </row>
    <row r="31" spans="1:26" ht="14.25" customHeight="1">
      <c r="A31" s="176" t="s">
        <v>321</v>
      </c>
      <c r="B31" s="176" t="str">
        <f>IFERROR(IF('Adapted questions and answers'!$Q31=-1,(Points!C45-1)*0.25,""),"")</f>
        <v/>
      </c>
      <c r="C31" s="176" t="str">
        <f>IFERROR(IF('Adapted questions and answers'!$Q31=-1,(Points!D45-1)*0.25,""),"")</f>
        <v/>
      </c>
      <c r="D31" s="176" t="str">
        <f>IFERROR(IF('Adapted questions and answers'!$Q31=-1,(Points!E45-1)*0.25,""),"")</f>
        <v/>
      </c>
      <c r="E31" s="176" t="str">
        <f>IFERROR(IF('Adapted questions and answers'!$Q31=-1,(Points!F45-1)*0.25,""),"")</f>
        <v/>
      </c>
      <c r="F31" s="176" t="str">
        <f>IFERROR(IF('Adapted questions and answers'!$Q31=-1,(Points!G45-1)*0.25,""),"")</f>
        <v/>
      </c>
      <c r="G31" s="176" t="str">
        <f>IFERROR(IF('Adapted questions and answers'!$Q31=-1,(Points!H45-1)*0.25,""),"")</f>
        <v/>
      </c>
      <c r="H31" s="176" t="str">
        <f>IFERROR(IF('Adapted questions and answers'!$Q31=-1,(Points!I45-1)*0.25,""),"")</f>
        <v/>
      </c>
      <c r="I31" s="176" t="str">
        <f>IFERROR(IF('Adapted questions and answers'!$Q31=-1,(Points!J45-1)*0.25,""),"")</f>
        <v/>
      </c>
      <c r="J31" s="176" t="str">
        <f>IFERROR(IF('Adapted questions and answers'!$Q31=-1,(Points!K45-1)*0.25,""),"")</f>
        <v/>
      </c>
      <c r="K31" s="176" t="str">
        <f>IFERROR(IF('Adapted questions and answers'!$Q31=-1,(Points!L45-1)*0.25,""),"")</f>
        <v/>
      </c>
      <c r="L31" s="176" t="str">
        <f>IFERROR(IF('Adapted questions and answers'!$Q31=-1,(Points!M45-1)*0.25,""),"")</f>
        <v/>
      </c>
      <c r="M31" s="176" t="str">
        <f>IFERROR(IF('Adapted questions and answers'!$Q31=-1,(Points!N45-1)*0.25,""),"")</f>
        <v/>
      </c>
      <c r="N31" s="176" t="str">
        <f>IFERROR(IF('Adapted questions and answers'!$Q31=-1,(Points!O45-1)*0.25,""),"")</f>
        <v/>
      </c>
      <c r="O31" s="176" t="str">
        <f>IFERROR(IF('Adapted questions and answers'!$Q31=-1,(Points!P45-1)*0.25,""),"")</f>
        <v/>
      </c>
      <c r="P31" s="176" t="str">
        <f>IFERROR(IF('Adapted questions and answers'!$Q31=-1,(Points!Q45-1)*0.25,""),"")</f>
        <v/>
      </c>
      <c r="Q31" s="176" t="str">
        <f>IFERROR(IF('Adapted questions and answers'!$Q31=-1,(Points!R45-1)*0.25,""),"")</f>
        <v/>
      </c>
      <c r="R31" s="176" t="str">
        <f>IFERROR(IF('Adapted questions and answers'!$Q31=-1,(Points!S45-1)*0.25,""),"")</f>
        <v/>
      </c>
      <c r="S31" s="176" t="str">
        <f>IFERROR(IF('Adapted questions and answers'!$Q31=-1,(Points!T45-1)*0.25,""),"")</f>
        <v/>
      </c>
      <c r="T31" s="176" t="str">
        <f>IFERROR(IF('Adapted questions and answers'!$Q31=-1,(Points!U45-1)*0.25,""),"")</f>
        <v/>
      </c>
      <c r="U31" s="176" t="str">
        <f>IFERROR(IF('Adapted questions and answers'!$Q31=-1,(Points!V45-1)*0.25,""),"")</f>
        <v/>
      </c>
      <c r="V31" s="176" t="str">
        <f>IFERROR(IF('Adapted questions and answers'!$Q31=-1,(Points!W45-1)*0.25,""),"")</f>
        <v/>
      </c>
      <c r="W31" s="176" t="str">
        <f>IFERROR(IF('Adapted questions and answers'!$Q31=-1,(Points!X45-1)*0.25,""),"")</f>
        <v/>
      </c>
      <c r="X31" s="176" t="str">
        <f>IFERROR(IF('Adapted questions and answers'!$Q31=-1,(Points!Y45-1)*0.25,""),"")</f>
        <v/>
      </c>
      <c r="Y31" s="176" t="str">
        <f>IFERROR(IF('Adapted questions and answers'!$Q31=-1,(Points!Z45-1)*0.25,""),"")</f>
        <v/>
      </c>
      <c r="Z31" s="176" t="str">
        <f>IFERROR(IF('Adapted questions and answers'!$Q31=-1,(Points!AA45-1)*0.25,""),"")</f>
        <v/>
      </c>
    </row>
    <row r="32" spans="1:26" ht="14.25" customHeight="1">
      <c r="A32" s="176" t="s">
        <v>331</v>
      </c>
      <c r="B32" s="176" t="str">
        <f>IFERROR(IF('Adapted questions and answers'!$Q32=-1,(Points!C46-1)*0.25,""),"")</f>
        <v/>
      </c>
      <c r="C32" s="176" t="str">
        <f>IFERROR(IF('Adapted questions and answers'!$Q32=-1,(Points!D46-1)*0.25,""),"")</f>
        <v/>
      </c>
      <c r="D32" s="176" t="str">
        <f>IFERROR(IF('Adapted questions and answers'!$Q32=-1,(Points!E46-1)*0.25,""),"")</f>
        <v/>
      </c>
      <c r="E32" s="176" t="str">
        <f>IFERROR(IF('Adapted questions and answers'!$Q32=-1,(Points!F46-1)*0.25,""),"")</f>
        <v/>
      </c>
      <c r="F32" s="176" t="str">
        <f>IFERROR(IF('Adapted questions and answers'!$Q32=-1,(Points!G46-1)*0.25,""),"")</f>
        <v/>
      </c>
      <c r="G32" s="176" t="str">
        <f>IFERROR(IF('Adapted questions and answers'!$Q32=-1,(Points!H46-1)*0.25,""),"")</f>
        <v/>
      </c>
      <c r="H32" s="176" t="str">
        <f>IFERROR(IF('Adapted questions and answers'!$Q32=-1,(Points!I46-1)*0.25,""),"")</f>
        <v/>
      </c>
      <c r="I32" s="176" t="str">
        <f>IFERROR(IF('Adapted questions and answers'!$Q32=-1,(Points!J46-1)*0.25,""),"")</f>
        <v/>
      </c>
      <c r="J32" s="176" t="str">
        <f>IFERROR(IF('Adapted questions and answers'!$Q32=-1,(Points!K46-1)*0.25,""),"")</f>
        <v/>
      </c>
      <c r="K32" s="176" t="str">
        <f>IFERROR(IF('Adapted questions and answers'!$Q32=-1,(Points!L46-1)*0.25,""),"")</f>
        <v/>
      </c>
      <c r="L32" s="176" t="str">
        <f>IFERROR(IF('Adapted questions and answers'!$Q32=-1,(Points!M46-1)*0.25,""),"")</f>
        <v/>
      </c>
      <c r="M32" s="176" t="str">
        <f>IFERROR(IF('Adapted questions and answers'!$Q32=-1,(Points!N46-1)*0.25,""),"")</f>
        <v/>
      </c>
      <c r="N32" s="176" t="str">
        <f>IFERROR(IF('Adapted questions and answers'!$Q32=-1,(Points!O46-1)*0.25,""),"")</f>
        <v/>
      </c>
      <c r="O32" s="176" t="str">
        <f>IFERROR(IF('Adapted questions and answers'!$Q32=-1,(Points!P46-1)*0.25,""),"")</f>
        <v/>
      </c>
      <c r="P32" s="176" t="str">
        <f>IFERROR(IF('Adapted questions and answers'!$Q32=-1,(Points!Q46-1)*0.25,""),"")</f>
        <v/>
      </c>
      <c r="Q32" s="176" t="str">
        <f>IFERROR(IF('Adapted questions and answers'!$Q32=-1,(Points!R46-1)*0.25,""),"")</f>
        <v/>
      </c>
      <c r="R32" s="176" t="str">
        <f>IFERROR(IF('Adapted questions and answers'!$Q32=-1,(Points!S46-1)*0.25,""),"")</f>
        <v/>
      </c>
      <c r="S32" s="176" t="str">
        <f>IFERROR(IF('Adapted questions and answers'!$Q32=-1,(Points!T46-1)*0.25,""),"")</f>
        <v/>
      </c>
      <c r="T32" s="176" t="str">
        <f>IFERROR(IF('Adapted questions and answers'!$Q32=-1,(Points!U46-1)*0.25,""),"")</f>
        <v/>
      </c>
      <c r="U32" s="176" t="str">
        <f>IFERROR(IF('Adapted questions and answers'!$Q32=-1,(Points!V46-1)*0.25,""),"")</f>
        <v/>
      </c>
      <c r="V32" s="176" t="str">
        <f>IFERROR(IF('Adapted questions and answers'!$Q32=-1,(Points!W46-1)*0.25,""),"")</f>
        <v/>
      </c>
      <c r="W32" s="176" t="str">
        <f>IFERROR(IF('Adapted questions and answers'!$Q32=-1,(Points!X46-1)*0.25,""),"")</f>
        <v/>
      </c>
      <c r="X32" s="176" t="str">
        <f>IFERROR(IF('Adapted questions and answers'!$Q32=-1,(Points!Y46-1)*0.25,""),"")</f>
        <v/>
      </c>
      <c r="Y32" s="176" t="str">
        <f>IFERROR(IF('Adapted questions and answers'!$Q32=-1,(Points!Z46-1)*0.25,""),"")</f>
        <v/>
      </c>
      <c r="Z32" s="176" t="str">
        <f>IFERROR(IF('Adapted questions and answers'!$Q32=-1,(Points!AA46-1)*0.25,""),"")</f>
        <v/>
      </c>
    </row>
    <row r="33" spans="1:26" ht="14.25" customHeight="1">
      <c r="A33" s="176" t="s">
        <v>341</v>
      </c>
      <c r="B33" s="176" t="str">
        <f>IFERROR(IF('Adapted questions and answers'!$Q33=-1,(Points!C47-1)*0.25,""),"")</f>
        <v/>
      </c>
      <c r="C33" s="176" t="str">
        <f>IFERROR(IF('Adapted questions and answers'!$Q33=-1,(Points!D47-1)*0.25,""),"")</f>
        <v/>
      </c>
      <c r="D33" s="176" t="str">
        <f>IFERROR(IF('Adapted questions and answers'!$Q33=-1,(Points!E47-1)*0.25,""),"")</f>
        <v/>
      </c>
      <c r="E33" s="176" t="str">
        <f>IFERROR(IF('Adapted questions and answers'!$Q33=-1,(Points!F47-1)*0.25,""),"")</f>
        <v/>
      </c>
      <c r="F33" s="176" t="str">
        <f>IFERROR(IF('Adapted questions and answers'!$Q33=-1,(Points!G47-1)*0.25,""),"")</f>
        <v/>
      </c>
      <c r="G33" s="176" t="str">
        <f>IFERROR(IF('Adapted questions and answers'!$Q33=-1,(Points!H47-1)*0.25,""),"")</f>
        <v/>
      </c>
      <c r="H33" s="176" t="str">
        <f>IFERROR(IF('Adapted questions and answers'!$Q33=-1,(Points!I47-1)*0.25,""),"")</f>
        <v/>
      </c>
      <c r="I33" s="176" t="str">
        <f>IFERROR(IF('Adapted questions and answers'!$Q33=-1,(Points!J47-1)*0.25,""),"")</f>
        <v/>
      </c>
      <c r="J33" s="176" t="str">
        <f>IFERROR(IF('Adapted questions and answers'!$Q33=-1,(Points!K47-1)*0.25,""),"")</f>
        <v/>
      </c>
      <c r="K33" s="176" t="str">
        <f>IFERROR(IF('Adapted questions and answers'!$Q33=-1,(Points!L47-1)*0.25,""),"")</f>
        <v/>
      </c>
      <c r="L33" s="176" t="str">
        <f>IFERROR(IF('Adapted questions and answers'!$Q33=-1,(Points!M47-1)*0.25,""),"")</f>
        <v/>
      </c>
      <c r="M33" s="176" t="str">
        <f>IFERROR(IF('Adapted questions and answers'!$Q33=-1,(Points!N47-1)*0.25,""),"")</f>
        <v/>
      </c>
      <c r="N33" s="176" t="str">
        <f>IFERROR(IF('Adapted questions and answers'!$Q33=-1,(Points!O47-1)*0.25,""),"")</f>
        <v/>
      </c>
      <c r="O33" s="176" t="str">
        <f>IFERROR(IF('Adapted questions and answers'!$Q33=-1,(Points!P47-1)*0.25,""),"")</f>
        <v/>
      </c>
      <c r="P33" s="176" t="str">
        <f>IFERROR(IF('Adapted questions and answers'!$Q33=-1,(Points!Q47-1)*0.25,""),"")</f>
        <v/>
      </c>
      <c r="Q33" s="176" t="str">
        <f>IFERROR(IF('Adapted questions and answers'!$Q33=-1,(Points!R47-1)*0.25,""),"")</f>
        <v/>
      </c>
      <c r="R33" s="176" t="str">
        <f>IFERROR(IF('Adapted questions and answers'!$Q33=-1,(Points!S47-1)*0.25,""),"")</f>
        <v/>
      </c>
      <c r="S33" s="176" t="str">
        <f>IFERROR(IF('Adapted questions and answers'!$Q33=-1,(Points!T47-1)*0.25,""),"")</f>
        <v/>
      </c>
      <c r="T33" s="176" t="str">
        <f>IFERROR(IF('Adapted questions and answers'!$Q33=-1,(Points!U47-1)*0.25,""),"")</f>
        <v/>
      </c>
      <c r="U33" s="176" t="str">
        <f>IFERROR(IF('Adapted questions and answers'!$Q33=-1,(Points!V47-1)*0.25,""),"")</f>
        <v/>
      </c>
      <c r="V33" s="176" t="str">
        <f>IFERROR(IF('Adapted questions and answers'!$Q33=-1,(Points!W47-1)*0.25,""),"")</f>
        <v/>
      </c>
      <c r="W33" s="176" t="str">
        <f>IFERROR(IF('Adapted questions and answers'!$Q33=-1,(Points!X47-1)*0.25,""),"")</f>
        <v/>
      </c>
      <c r="X33" s="176" t="str">
        <f>IFERROR(IF('Adapted questions and answers'!$Q33=-1,(Points!Y47-1)*0.25,""),"")</f>
        <v/>
      </c>
      <c r="Y33" s="176" t="str">
        <f>IFERROR(IF('Adapted questions and answers'!$Q33=-1,(Points!Z47-1)*0.25,""),"")</f>
        <v/>
      </c>
      <c r="Z33" s="176" t="str">
        <f>IFERROR(IF('Adapted questions and answers'!$Q33=-1,(Points!AA47-1)*0.25,""),"")</f>
        <v/>
      </c>
    </row>
    <row r="34" spans="1:26" ht="14.25" customHeight="1">
      <c r="A34" s="176" t="s">
        <v>351</v>
      </c>
      <c r="B34" s="176" t="str">
        <f>IFERROR(IF('Adapted questions and answers'!$Q34=-1,(Points!C52-1)*0.25,""),"")</f>
        <v/>
      </c>
      <c r="C34" s="176" t="str">
        <f>IFERROR(IF('Adapted questions and answers'!$Q34=-1,(Points!D52-1)*0.25,""),"")</f>
        <v/>
      </c>
      <c r="D34" s="176" t="str">
        <f>IFERROR(IF('Adapted questions and answers'!$Q34=-1,(Points!E52-1)*0.25,""),"")</f>
        <v/>
      </c>
      <c r="E34" s="176" t="str">
        <f>IFERROR(IF('Adapted questions and answers'!$Q34=-1,(Points!F52-1)*0.25,""),"")</f>
        <v/>
      </c>
      <c r="F34" s="176" t="str">
        <f>IFERROR(IF('Adapted questions and answers'!$Q34=-1,(Points!G52-1)*0.25,""),"")</f>
        <v/>
      </c>
      <c r="G34" s="176" t="str">
        <f>IFERROR(IF('Adapted questions and answers'!$Q34=-1,(Points!H52-1)*0.25,""),"")</f>
        <v/>
      </c>
      <c r="H34" s="176" t="str">
        <f>IFERROR(IF('Adapted questions and answers'!$Q34=-1,(Points!I52-1)*0.25,""),"")</f>
        <v/>
      </c>
      <c r="I34" s="176" t="str">
        <f>IFERROR(IF('Adapted questions and answers'!$Q34=-1,(Points!J52-1)*0.25,""),"")</f>
        <v/>
      </c>
      <c r="J34" s="176" t="str">
        <f>IFERROR(IF('Adapted questions and answers'!$Q34=-1,(Points!K52-1)*0.25,""),"")</f>
        <v/>
      </c>
      <c r="K34" s="176" t="str">
        <f>IFERROR(IF('Adapted questions and answers'!$Q34=-1,(Points!L52-1)*0.25,""),"")</f>
        <v/>
      </c>
      <c r="L34" s="176" t="str">
        <f>IFERROR(IF('Adapted questions and answers'!$Q34=-1,(Points!M52-1)*0.25,""),"")</f>
        <v/>
      </c>
      <c r="M34" s="176" t="str">
        <f>IFERROR(IF('Adapted questions and answers'!$Q34=-1,(Points!N52-1)*0.25,""),"")</f>
        <v/>
      </c>
      <c r="N34" s="176" t="str">
        <f>IFERROR(IF('Adapted questions and answers'!$Q34=-1,(Points!O52-1)*0.25,""),"")</f>
        <v/>
      </c>
      <c r="O34" s="176" t="str">
        <f>IFERROR(IF('Adapted questions and answers'!$Q34=-1,(Points!P52-1)*0.25,""),"")</f>
        <v/>
      </c>
      <c r="P34" s="176" t="str">
        <f>IFERROR(IF('Adapted questions and answers'!$Q34=-1,(Points!Q52-1)*0.25,""),"")</f>
        <v/>
      </c>
      <c r="Q34" s="176" t="str">
        <f>IFERROR(IF('Adapted questions and answers'!$Q34=-1,(Points!R52-1)*0.25,""),"")</f>
        <v/>
      </c>
      <c r="R34" s="176" t="str">
        <f>IFERROR(IF('Adapted questions and answers'!$Q34=-1,(Points!S52-1)*0.25,""),"")</f>
        <v/>
      </c>
      <c r="S34" s="176" t="str">
        <f>IFERROR(IF('Adapted questions and answers'!$Q34=-1,(Points!T52-1)*0.25,""),"")</f>
        <v/>
      </c>
      <c r="T34" s="176" t="str">
        <f>IFERROR(IF('Adapted questions and answers'!$Q34=-1,(Points!U52-1)*0.25,""),"")</f>
        <v/>
      </c>
      <c r="U34" s="176" t="str">
        <f>IFERROR(IF('Adapted questions and answers'!$Q34=-1,(Points!V52-1)*0.25,""),"")</f>
        <v/>
      </c>
      <c r="V34" s="176" t="str">
        <f>IFERROR(IF('Adapted questions and answers'!$Q34=-1,(Points!W52-1)*0.25,""),"")</f>
        <v/>
      </c>
      <c r="W34" s="176" t="str">
        <f>IFERROR(IF('Adapted questions and answers'!$Q34=-1,(Points!X52-1)*0.25,""),"")</f>
        <v/>
      </c>
      <c r="X34" s="176" t="str">
        <f>IFERROR(IF('Adapted questions and answers'!$Q34=-1,(Points!Y52-1)*0.25,""),"")</f>
        <v/>
      </c>
      <c r="Y34" s="176" t="str">
        <f>IFERROR(IF('Adapted questions and answers'!$Q34=-1,(Points!Z52-1)*0.25,""),"")</f>
        <v/>
      </c>
      <c r="Z34" s="176" t="str">
        <f>IFERROR(IF('Adapted questions and answers'!$Q34=-1,(Points!AA52-1)*0.25,""),"")</f>
        <v/>
      </c>
    </row>
    <row r="35" spans="1:26" ht="14.25" customHeight="1">
      <c r="A35" s="176" t="s">
        <v>361</v>
      </c>
      <c r="B35" s="176" t="str">
        <f>IFERROR(IF('Adapted questions and answers'!$Q35=-1,(Points!C53-1)*0.25,""),"")</f>
        <v/>
      </c>
      <c r="C35" s="176" t="str">
        <f>IFERROR(IF('Adapted questions and answers'!$Q35=-1,(Points!D53-1)*0.25,""),"")</f>
        <v/>
      </c>
      <c r="D35" s="176" t="str">
        <f>IFERROR(IF('Adapted questions and answers'!$Q35=-1,(Points!E53-1)*0.25,""),"")</f>
        <v/>
      </c>
      <c r="E35" s="176" t="str">
        <f>IFERROR(IF('Adapted questions and answers'!$Q35=-1,(Points!F53-1)*0.25,""),"")</f>
        <v/>
      </c>
      <c r="F35" s="176" t="str">
        <f>IFERROR(IF('Adapted questions and answers'!$Q35=-1,(Points!G53-1)*0.25,""),"")</f>
        <v/>
      </c>
      <c r="G35" s="176" t="str">
        <f>IFERROR(IF('Adapted questions and answers'!$Q35=-1,(Points!H53-1)*0.25,""),"")</f>
        <v/>
      </c>
      <c r="H35" s="176" t="str">
        <f>IFERROR(IF('Adapted questions and answers'!$Q35=-1,(Points!I53-1)*0.25,""),"")</f>
        <v/>
      </c>
      <c r="I35" s="176" t="str">
        <f>IFERROR(IF('Adapted questions and answers'!$Q35=-1,(Points!J53-1)*0.25,""),"")</f>
        <v/>
      </c>
      <c r="J35" s="176" t="str">
        <f>IFERROR(IF('Adapted questions and answers'!$Q35=-1,(Points!K53-1)*0.25,""),"")</f>
        <v/>
      </c>
      <c r="K35" s="176" t="str">
        <f>IFERROR(IF('Adapted questions and answers'!$Q35=-1,(Points!L53-1)*0.25,""),"")</f>
        <v/>
      </c>
      <c r="L35" s="176" t="str">
        <f>IFERROR(IF('Adapted questions and answers'!$Q35=-1,(Points!M49-1)*0.25,""),"")</f>
        <v/>
      </c>
      <c r="M35" s="176" t="str">
        <f>IFERROR(IF('Adapted questions and answers'!$Q35=-1,(Points!N53-1)*0.25,""),"")</f>
        <v/>
      </c>
      <c r="N35" s="176" t="str">
        <f>IFERROR(IF('Adapted questions and answers'!$Q35=-1,(Points!O53-1)*0.25,""),"")</f>
        <v/>
      </c>
      <c r="O35" s="176" t="str">
        <f>IFERROR(IF('Adapted questions and answers'!$Q35=-1,(Points!P53-1)*0.25,""),"")</f>
        <v/>
      </c>
      <c r="P35" s="176" t="str">
        <f>IFERROR(IF('Adapted questions and answers'!$Q35=-1,(Points!Q53-1)*0.25,""),"")</f>
        <v/>
      </c>
      <c r="Q35" s="176" t="str">
        <f>IFERROR(IF('Adapted questions and answers'!$Q35=-1,(Points!R53-1)*0.25,""),"")</f>
        <v/>
      </c>
      <c r="R35" s="176" t="str">
        <f>IFERROR(IF('Adapted questions and answers'!$Q35=-1,(Points!S53-1)*0.25,""),"")</f>
        <v/>
      </c>
      <c r="S35" s="176" t="str">
        <f>IFERROR(IF('Adapted questions and answers'!$Q35=-1,(Points!T53-1)*0.25,""),"")</f>
        <v/>
      </c>
      <c r="T35" s="176" t="str">
        <f>IFERROR(IF('Adapted questions and answers'!$Q35=-1,(Points!U53-1)*0.25,""),"")</f>
        <v/>
      </c>
      <c r="U35" s="176" t="str">
        <f>IFERROR(IF('Adapted questions and answers'!$Q35=-1,(Points!V53-1)*0.25,""),"")</f>
        <v/>
      </c>
      <c r="V35" s="176" t="str">
        <f>IFERROR(IF('Adapted questions and answers'!$Q35=-1,(Points!W53-1)*0.25,""),"")</f>
        <v/>
      </c>
      <c r="W35" s="176" t="str">
        <f>IFERROR(IF('Adapted questions and answers'!$Q35=-1,(Points!X53-1)*0.25,""),"")</f>
        <v/>
      </c>
      <c r="X35" s="176" t="str">
        <f>IFERROR(IF('Adapted questions and answers'!$Q35=-1,(Points!Y53-1)*0.25,""),"")</f>
        <v/>
      </c>
      <c r="Y35" s="176" t="str">
        <f>IFERROR(IF('Adapted questions and answers'!$Q35=-1,(Points!Z53-1)*0.25,""),"")</f>
        <v/>
      </c>
      <c r="Z35" s="176" t="str">
        <f>IFERROR(IF('Adapted questions and answers'!$Q35=-1,(Points!AA53-1)*0.25,""),"")</f>
        <v/>
      </c>
    </row>
    <row r="36" spans="1:26" ht="14.25" customHeight="1">
      <c r="A36" s="176" t="s">
        <v>366</v>
      </c>
      <c r="B36" s="176" t="str">
        <f>IFERROR(IF('Adapted questions and answers'!$Q36=-1,(Points!C54-1)*0.25,""),"")</f>
        <v/>
      </c>
      <c r="C36" s="176" t="str">
        <f>IFERROR(IF('Adapted questions and answers'!$Q36=-1,(Points!D54-1)*0.25,""),"")</f>
        <v/>
      </c>
      <c r="D36" s="176" t="str">
        <f>IFERROR(IF('Adapted questions and answers'!$Q36=-1,(Points!E54-1)*0.25,""),"")</f>
        <v/>
      </c>
      <c r="E36" s="176" t="str">
        <f>IFERROR(IF('Adapted questions and answers'!$Q36=-1,(Points!F54-1)*0.25,""),"")</f>
        <v/>
      </c>
      <c r="F36" s="176" t="str">
        <f>IFERROR(IF('Adapted questions and answers'!$Q36=-1,(Points!G54-1)*0.25,""),"")</f>
        <v/>
      </c>
      <c r="G36" s="176" t="str">
        <f>IFERROR(IF('Adapted questions and answers'!$Q36=-1,(Points!H54-1)*0.25,""),"")</f>
        <v/>
      </c>
      <c r="H36" s="176" t="str">
        <f>IFERROR(IF('Adapted questions and answers'!$Q36=-1,(Points!I54-1)*0.25,""),"")</f>
        <v/>
      </c>
      <c r="I36" s="176" t="str">
        <f>IFERROR(IF('Adapted questions and answers'!$Q36=-1,(Points!J54-1)*0.25,""),"")</f>
        <v/>
      </c>
      <c r="J36" s="176" t="str">
        <f>IFERROR(IF('Adapted questions and answers'!$Q36=-1,(Points!K54-1)*0.25,""),"")</f>
        <v/>
      </c>
      <c r="K36" s="176" t="str">
        <f>IFERROR(IF('Adapted questions and answers'!$Q36=-1,(Points!L54-1)*0.25,""),"")</f>
        <v/>
      </c>
      <c r="L36" s="176" t="str">
        <f>IFERROR(IF('Adapted questions and answers'!$Q36=-1,(Points!M50-1)*0.25,""),"")</f>
        <v/>
      </c>
      <c r="M36" s="176" t="str">
        <f>IFERROR(IF('Adapted questions and answers'!$Q36=-1,(Points!N54-1)*0.25,""),"")</f>
        <v/>
      </c>
      <c r="N36" s="176" t="str">
        <f>IFERROR(IF('Adapted questions and answers'!$Q36=-1,(Points!O54-1)*0.25,""),"")</f>
        <v/>
      </c>
      <c r="O36" s="176" t="str">
        <f>IFERROR(IF('Adapted questions and answers'!$Q36=-1,(Points!P54-1)*0.25,""),"")</f>
        <v/>
      </c>
      <c r="P36" s="176" t="str">
        <f>IFERROR(IF('Adapted questions and answers'!$Q36=-1,(Points!Q54-1)*0.25,""),"")</f>
        <v/>
      </c>
      <c r="Q36" s="176" t="str">
        <f>IFERROR(IF('Adapted questions and answers'!$Q36=-1,(Points!R54-1)*0.25,""),"")</f>
        <v/>
      </c>
      <c r="R36" s="176" t="str">
        <f>IFERROR(IF('Adapted questions and answers'!$Q36=-1,(Points!S54-1)*0.25,""),"")</f>
        <v/>
      </c>
      <c r="S36" s="176" t="str">
        <f>IFERROR(IF('Adapted questions and answers'!$Q36=-1,(Points!T54-1)*0.25,""),"")</f>
        <v/>
      </c>
      <c r="T36" s="176" t="str">
        <f>IFERROR(IF('Adapted questions and answers'!$Q36=-1,(Points!U54-1)*0.25,""),"")</f>
        <v/>
      </c>
      <c r="U36" s="176" t="str">
        <f>IFERROR(IF('Adapted questions and answers'!$Q36=-1,(Points!V54-1)*0.25,""),"")</f>
        <v/>
      </c>
      <c r="V36" s="176" t="str">
        <f>IFERROR(IF('Adapted questions and answers'!$Q36=-1,(Points!W54-1)*0.25,""),"")</f>
        <v/>
      </c>
      <c r="W36" s="176" t="str">
        <f>IFERROR(IF('Adapted questions and answers'!$Q36=-1,(Points!X54-1)*0.25,""),"")</f>
        <v/>
      </c>
      <c r="X36" s="176" t="str">
        <f>IFERROR(IF('Adapted questions and answers'!$Q36=-1,(Points!Y54-1)*0.25,""),"")</f>
        <v/>
      </c>
      <c r="Y36" s="176" t="str">
        <f>IFERROR(IF('Adapted questions and answers'!$Q36=-1,(Points!Z54-1)*0.25,""),"")</f>
        <v/>
      </c>
      <c r="Z36" s="176" t="str">
        <f>IFERROR(IF('Adapted questions and answers'!$Q36=-1,(Points!AA54-1)*0.25,""),"")</f>
        <v/>
      </c>
    </row>
    <row r="37" spans="1:26" ht="14.25" customHeight="1">
      <c r="A37" s="176" t="s">
        <v>371</v>
      </c>
      <c r="B37" s="176" t="str">
        <f>IFERROR(IF('Adapted questions and answers'!$Q37=-1,(Points!C55-1)*0.25,""),"")</f>
        <v/>
      </c>
      <c r="C37" s="176" t="str">
        <f>IFERROR(IF('Adapted questions and answers'!$Q37=-1,(Points!D55-1)*0.25,""),"")</f>
        <v/>
      </c>
      <c r="D37" s="176" t="str">
        <f>IFERROR(IF('Adapted questions and answers'!$Q37=-1,(Points!E55-1)*0.25,""),"")</f>
        <v/>
      </c>
      <c r="E37" s="176" t="str">
        <f>IFERROR(IF('Adapted questions and answers'!$Q37=-1,(Points!F55-1)*0.25,""),"")</f>
        <v/>
      </c>
      <c r="F37" s="176" t="str">
        <f>IFERROR(IF('Adapted questions and answers'!$Q37=-1,(Points!G55-1)*0.25,""),"")</f>
        <v/>
      </c>
      <c r="G37" s="176" t="str">
        <f>IFERROR(IF('Adapted questions and answers'!$Q37=-1,(Points!H55-1)*0.25,""),"")</f>
        <v/>
      </c>
      <c r="H37" s="176" t="str">
        <f>IFERROR(IF('Adapted questions and answers'!$Q37=-1,(Points!I55-1)*0.25,""),"")</f>
        <v/>
      </c>
      <c r="I37" s="176" t="str">
        <f>IFERROR(IF('Adapted questions and answers'!$Q37=-1,(Points!J55-1)*0.25,""),"")</f>
        <v/>
      </c>
      <c r="J37" s="176" t="str">
        <f>IFERROR(IF('Adapted questions and answers'!$Q37=-1,(Points!K55-1)*0.25,""),"")</f>
        <v/>
      </c>
      <c r="K37" s="176" t="str">
        <f>IFERROR(IF('Adapted questions and answers'!$Q37=-1,(Points!L55-1)*0.25,""),"")</f>
        <v/>
      </c>
      <c r="L37" s="176" t="str">
        <f>IFERROR(IF('Adapted questions and answers'!$Q37=-1,(Points!M51-1)*0.25,""),"")</f>
        <v/>
      </c>
      <c r="M37" s="176" t="str">
        <f>IFERROR(IF('Adapted questions and answers'!$Q37=-1,(Points!N55-1)*0.25,""),"")</f>
        <v/>
      </c>
      <c r="N37" s="176" t="str">
        <f>IFERROR(IF('Adapted questions and answers'!$Q37=-1,(Points!O55-1)*0.25,""),"")</f>
        <v/>
      </c>
      <c r="O37" s="176" t="str">
        <f>IFERROR(IF('Adapted questions and answers'!$Q37=-1,(Points!P55-1)*0.25,""),"")</f>
        <v/>
      </c>
      <c r="P37" s="176" t="str">
        <f>IFERROR(IF('Adapted questions and answers'!$Q37=-1,(Points!Q55-1)*0.25,""),"")</f>
        <v/>
      </c>
      <c r="Q37" s="176" t="str">
        <f>IFERROR(IF('Adapted questions and answers'!$Q37=-1,(Points!R55-1)*0.25,""),"")</f>
        <v/>
      </c>
      <c r="R37" s="176" t="str">
        <f>IFERROR(IF('Adapted questions and answers'!$Q37=-1,(Points!S55-1)*0.25,""),"")</f>
        <v/>
      </c>
      <c r="S37" s="176" t="str">
        <f>IFERROR(IF('Adapted questions and answers'!$Q37=-1,(Points!T55-1)*0.25,""),"")</f>
        <v/>
      </c>
      <c r="T37" s="176" t="str">
        <f>IFERROR(IF('Adapted questions and answers'!$Q37=-1,(Points!U55-1)*0.25,""),"")</f>
        <v/>
      </c>
      <c r="U37" s="176" t="str">
        <f>IFERROR(IF('Adapted questions and answers'!$Q37=-1,(Points!V55-1)*0.25,""),"")</f>
        <v/>
      </c>
      <c r="V37" s="176" t="str">
        <f>IFERROR(IF('Adapted questions and answers'!$Q37=-1,(Points!W55-1)*0.25,""),"")</f>
        <v/>
      </c>
      <c r="W37" s="176" t="str">
        <f>IFERROR(IF('Adapted questions and answers'!$Q37=-1,(Points!X55-1)*0.25,""),"")</f>
        <v/>
      </c>
      <c r="X37" s="176" t="str">
        <f>IFERROR(IF('Adapted questions and answers'!$Q37=-1,(Points!Y55-1)*0.25,""),"")</f>
        <v/>
      </c>
      <c r="Y37" s="176" t="str">
        <f>IFERROR(IF('Adapted questions and answers'!$Q37=-1,(Points!Z55-1)*0.25,""),"")</f>
        <v/>
      </c>
      <c r="Z37" s="176" t="str">
        <f>IFERROR(IF('Adapted questions and answers'!$Q37=-1,(Points!AA55-1)*0.25,""),"")</f>
        <v/>
      </c>
    </row>
    <row r="38" spans="1:26" ht="14.25" customHeight="1">
      <c r="A38" s="176" t="s">
        <v>376</v>
      </c>
      <c r="B38" s="176" t="str">
        <f>IFERROR(IF('Adapted questions and answers'!$Q38=-1,(Points!C56-1)*0.25,""),"")</f>
        <v/>
      </c>
      <c r="C38" s="176" t="str">
        <f>IFERROR(IF('Adapted questions and answers'!$Q38=-1,(Points!D56-1)*0.25,""),"")</f>
        <v/>
      </c>
      <c r="D38" s="176" t="str">
        <f>IFERROR(IF('Adapted questions and answers'!$Q38=-1,(Points!E56-1)*0.25,""),"")</f>
        <v/>
      </c>
      <c r="E38" s="176" t="str">
        <f>IFERROR(IF('Adapted questions and answers'!$Q38=-1,(Points!F56-1)*0.25,""),"")</f>
        <v/>
      </c>
      <c r="F38" s="176" t="str">
        <f>IFERROR(IF('Adapted questions and answers'!$Q38=-1,(Points!G56-1)*0.25,""),"")</f>
        <v/>
      </c>
      <c r="G38" s="176" t="str">
        <f>IFERROR(IF('Adapted questions and answers'!$Q38=-1,(Points!H56-1)*0.25,""),"")</f>
        <v/>
      </c>
      <c r="H38" s="176" t="str">
        <f>IFERROR(IF('Adapted questions and answers'!$Q38=-1,(Points!I56-1)*0.25,""),"")</f>
        <v/>
      </c>
      <c r="I38" s="176" t="str">
        <f>IFERROR(IF('Adapted questions and answers'!$Q38=-1,(Points!J56-1)*0.25,""),"")</f>
        <v/>
      </c>
      <c r="J38" s="176" t="str">
        <f>IFERROR(IF('Adapted questions and answers'!$Q38=-1,(Points!K56-1)*0.25,""),"")</f>
        <v/>
      </c>
      <c r="K38" s="176" t="str">
        <f>IFERROR(IF('Adapted questions and answers'!$Q38=-1,(Points!L56-1)*0.25,""),"")</f>
        <v/>
      </c>
      <c r="L38" s="176" t="str">
        <f>IFERROR(IF('Adapted questions and answers'!$Q38=-1,(Points!M52-1)*0.25,""),"")</f>
        <v/>
      </c>
      <c r="M38" s="176" t="str">
        <f>IFERROR(IF('Adapted questions and answers'!$Q38=-1,(Points!N56-1)*0.25,""),"")</f>
        <v/>
      </c>
      <c r="N38" s="176" t="str">
        <f>IFERROR(IF('Adapted questions and answers'!$Q38=-1,(Points!O56-1)*0.25,""),"")</f>
        <v/>
      </c>
      <c r="O38" s="176" t="str">
        <f>IFERROR(IF('Adapted questions and answers'!$Q38=-1,(Points!P56-1)*0.25,""),"")</f>
        <v/>
      </c>
      <c r="P38" s="176" t="str">
        <f>IFERROR(IF('Adapted questions and answers'!$Q38=-1,(Points!Q56-1)*0.25,""),"")</f>
        <v/>
      </c>
      <c r="Q38" s="176" t="str">
        <f>IFERROR(IF('Adapted questions and answers'!$Q38=-1,(Points!R56-1)*0.25,""),"")</f>
        <v/>
      </c>
      <c r="R38" s="176" t="str">
        <f>IFERROR(IF('Adapted questions and answers'!$Q38=-1,(Points!S56-1)*0.25,""),"")</f>
        <v/>
      </c>
      <c r="S38" s="176" t="str">
        <f>IFERROR(IF('Adapted questions and answers'!$Q38=-1,(Points!T56-1)*0.25,""),"")</f>
        <v/>
      </c>
      <c r="T38" s="176" t="str">
        <f>IFERROR(IF('Adapted questions and answers'!$Q38=-1,(Points!U56-1)*0.25,""),"")</f>
        <v/>
      </c>
      <c r="U38" s="176" t="str">
        <f>IFERROR(IF('Adapted questions and answers'!$Q38=-1,(Points!V56-1)*0.25,""),"")</f>
        <v/>
      </c>
      <c r="V38" s="176" t="str">
        <f>IFERROR(IF('Adapted questions and answers'!$Q38=-1,(Points!W56-1)*0.25,""),"")</f>
        <v/>
      </c>
      <c r="W38" s="176" t="str">
        <f>IFERROR(IF('Adapted questions and answers'!$Q38=-1,(Points!X56-1)*0.25,""),"")</f>
        <v/>
      </c>
      <c r="X38" s="176" t="str">
        <f>IFERROR(IF('Adapted questions and answers'!$Q38=-1,(Points!Y56-1)*0.25,""),"")</f>
        <v/>
      </c>
      <c r="Y38" s="176" t="str">
        <f>IFERROR(IF('Adapted questions and answers'!$Q38=-1,(Points!Z56-1)*0.25,""),"")</f>
        <v/>
      </c>
      <c r="Z38" s="176" t="str">
        <f>IFERROR(IF('Adapted questions and answers'!$Q38=-1,(Points!AA56-1)*0.25,""),"")</f>
        <v/>
      </c>
    </row>
    <row r="39" spans="1:26" ht="14.25" customHeight="1">
      <c r="A39" s="176" t="s">
        <v>381</v>
      </c>
      <c r="B39" s="176" t="str">
        <f>IFERROR(IF('Adapted questions and answers'!$Q39=-1,(Points!C57-1)*0.25,""),"")</f>
        <v/>
      </c>
      <c r="C39" s="176" t="str">
        <f>IFERROR(IF('Adapted questions and answers'!$Q39=-1,(Points!D57-1)*0.25,""),"")</f>
        <v/>
      </c>
      <c r="D39" s="176" t="str">
        <f>IFERROR(IF('Adapted questions and answers'!$Q39=-1,(Points!E57-1)*0.25,""),"")</f>
        <v/>
      </c>
      <c r="E39" s="176" t="str">
        <f>IFERROR(IF('Adapted questions and answers'!$Q39=-1,(Points!F57-1)*0.25,""),"")</f>
        <v/>
      </c>
      <c r="F39" s="176" t="str">
        <f>IFERROR(IF('Adapted questions and answers'!$Q39=-1,(Points!G57-1)*0.25,""),"")</f>
        <v/>
      </c>
      <c r="G39" s="176" t="str">
        <f>IFERROR(IF('Adapted questions and answers'!$Q39=-1,(Points!H57-1)*0.25,""),"")</f>
        <v/>
      </c>
      <c r="H39" s="176" t="str">
        <f>IFERROR(IF('Adapted questions and answers'!$Q39=-1,(Points!I57-1)*0.25,""),"")</f>
        <v/>
      </c>
      <c r="I39" s="176" t="str">
        <f>IFERROR(IF('Adapted questions and answers'!$Q39=-1,(Points!J57-1)*0.25,""),"")</f>
        <v/>
      </c>
      <c r="J39" s="176" t="str">
        <f>IFERROR(IF('Adapted questions and answers'!$Q39=-1,(Points!K57-1)*0.25,""),"")</f>
        <v/>
      </c>
      <c r="K39" s="176" t="str">
        <f>IFERROR(IF('Adapted questions and answers'!$Q39=-1,(Points!L57-1)*0.25,""),"")</f>
        <v/>
      </c>
      <c r="L39" s="176" t="str">
        <f>IFERROR(IF('Adapted questions and answers'!$Q39=-1,(Points!M53-1)*0.25,""),"")</f>
        <v/>
      </c>
      <c r="M39" s="176" t="str">
        <f>IFERROR(IF('Adapted questions and answers'!$Q39=-1,(Points!N57-1)*0.25,""),"")</f>
        <v/>
      </c>
      <c r="N39" s="176" t="str">
        <f>IFERROR(IF('Adapted questions and answers'!$Q39=-1,(Points!O57-1)*0.25,""),"")</f>
        <v/>
      </c>
      <c r="O39" s="176" t="str">
        <f>IFERROR(IF('Adapted questions and answers'!$Q39=-1,(Points!P57-1)*0.25,""),"")</f>
        <v/>
      </c>
      <c r="P39" s="176" t="str">
        <f>IFERROR(IF('Adapted questions and answers'!$Q39=-1,(Points!Q57-1)*0.25,""),"")</f>
        <v/>
      </c>
      <c r="Q39" s="176" t="str">
        <f>IFERROR(IF('Adapted questions and answers'!$Q39=-1,(Points!R57-1)*0.25,""),"")</f>
        <v/>
      </c>
      <c r="R39" s="176" t="str">
        <f>IFERROR(IF('Adapted questions and answers'!$Q39=-1,(Points!S57-1)*0.25,""),"")</f>
        <v/>
      </c>
      <c r="S39" s="176" t="str">
        <f>IFERROR(IF('Adapted questions and answers'!$Q39=-1,(Points!T57-1)*0.25,""),"")</f>
        <v/>
      </c>
      <c r="T39" s="176" t="str">
        <f>IFERROR(IF('Adapted questions and answers'!$Q39=-1,(Points!U57-1)*0.25,""),"")</f>
        <v/>
      </c>
      <c r="U39" s="176" t="str">
        <f>IFERROR(IF('Adapted questions and answers'!$Q39=-1,(Points!V57-1)*0.25,""),"")</f>
        <v/>
      </c>
      <c r="V39" s="176" t="str">
        <f>IFERROR(IF('Adapted questions and answers'!$Q39=-1,(Points!W57-1)*0.25,""),"")</f>
        <v/>
      </c>
      <c r="W39" s="176" t="str">
        <f>IFERROR(IF('Adapted questions and answers'!$Q39=-1,(Points!X57-1)*0.25,""),"")</f>
        <v/>
      </c>
      <c r="X39" s="176" t="str">
        <f>IFERROR(IF('Adapted questions and answers'!$Q39=-1,(Points!Y57-1)*0.25,""),"")</f>
        <v/>
      </c>
      <c r="Y39" s="176" t="str">
        <f>IFERROR(IF('Adapted questions and answers'!$Q39=-1,(Points!Z57-1)*0.25,""),"")</f>
        <v/>
      </c>
      <c r="Z39" s="176" t="str">
        <f>IFERROR(IF('Adapted questions and answers'!$Q39=-1,(Points!AA57-1)*0.25,""),"")</f>
        <v/>
      </c>
    </row>
    <row r="40" spans="1:26" ht="14.25" customHeight="1">
      <c r="A40" s="176" t="s">
        <v>386</v>
      </c>
      <c r="B40" s="176" t="str">
        <f>IFERROR(IF('Adapted questions and answers'!$Q40=-1,(Points!C58-1)*0.25,""),"")</f>
        <v/>
      </c>
      <c r="C40" s="176" t="str">
        <f>IFERROR(IF('Adapted questions and answers'!$Q40=-1,(Points!D58-1)*0.25,""),"")</f>
        <v/>
      </c>
      <c r="D40" s="176" t="str">
        <f>IFERROR(IF('Adapted questions and answers'!$Q40=-1,(Points!E58-1)*0.25,""),"")</f>
        <v/>
      </c>
      <c r="E40" s="176" t="str">
        <f>IFERROR(IF('Adapted questions and answers'!$Q40=-1,(Points!F58-1)*0.25,""),"")</f>
        <v/>
      </c>
      <c r="F40" s="176" t="str">
        <f>IFERROR(IF('Adapted questions and answers'!$Q40=-1,(Points!G58-1)*0.25,""),"")</f>
        <v/>
      </c>
      <c r="G40" s="176" t="str">
        <f>IFERROR(IF('Adapted questions and answers'!$Q40=-1,(Points!H58-1)*0.25,""),"")</f>
        <v/>
      </c>
      <c r="H40" s="176" t="str">
        <f>IFERROR(IF('Adapted questions and answers'!$Q40=-1,(Points!I58-1)*0.25,""),"")</f>
        <v/>
      </c>
      <c r="I40" s="176" t="str">
        <f>IFERROR(IF('Adapted questions and answers'!$Q40=-1,(Points!J58-1)*0.25,""),"")</f>
        <v/>
      </c>
      <c r="J40" s="176" t="str">
        <f>IFERROR(IF('Adapted questions and answers'!$Q40=-1,(Points!K58-1)*0.25,""),"")</f>
        <v/>
      </c>
      <c r="K40" s="176" t="str">
        <f>IFERROR(IF('Adapted questions and answers'!$Q40=-1,(Points!L58-1)*0.25,""),"")</f>
        <v/>
      </c>
      <c r="L40" s="176" t="str">
        <f>IFERROR(IF('Adapted questions and answers'!$Q40=-1,(Points!M54-1)*0.25,""),"")</f>
        <v/>
      </c>
      <c r="M40" s="176" t="str">
        <f>IFERROR(IF('Adapted questions and answers'!$Q40=-1,(Points!N58-1)*0.25,""),"")</f>
        <v/>
      </c>
      <c r="N40" s="176" t="str">
        <f>IFERROR(IF('Adapted questions and answers'!$Q40=-1,(Points!O58-1)*0.25,""),"")</f>
        <v/>
      </c>
      <c r="O40" s="176" t="str">
        <f>IFERROR(IF('Adapted questions and answers'!$Q40=-1,(Points!P58-1)*0.25,""),"")</f>
        <v/>
      </c>
      <c r="P40" s="176" t="str">
        <f>IFERROR(IF('Adapted questions and answers'!$Q40=-1,(Points!Q58-1)*0.25,""),"")</f>
        <v/>
      </c>
      <c r="Q40" s="176" t="str">
        <f>IFERROR(IF('Adapted questions and answers'!$Q40=-1,(Points!R58-1)*0.25,""),"")</f>
        <v/>
      </c>
      <c r="R40" s="176" t="str">
        <f>IFERROR(IF('Adapted questions and answers'!$Q40=-1,(Points!S58-1)*0.25,""),"")</f>
        <v/>
      </c>
      <c r="S40" s="176" t="str">
        <f>IFERROR(IF('Adapted questions and answers'!$Q40=-1,(Points!T58-1)*0.25,""),"")</f>
        <v/>
      </c>
      <c r="T40" s="176" t="str">
        <f>IFERROR(IF('Adapted questions and answers'!$Q40=-1,(Points!U58-1)*0.25,""),"")</f>
        <v/>
      </c>
      <c r="U40" s="176" t="str">
        <f>IFERROR(IF('Adapted questions and answers'!$Q40=-1,(Points!V58-1)*0.25,""),"")</f>
        <v/>
      </c>
      <c r="V40" s="176" t="str">
        <f>IFERROR(IF('Adapted questions and answers'!$Q40=-1,(Points!W58-1)*0.25,""),"")</f>
        <v/>
      </c>
      <c r="W40" s="176" t="str">
        <f>IFERROR(IF('Adapted questions and answers'!$Q40=-1,(Points!X58-1)*0.25,""),"")</f>
        <v/>
      </c>
      <c r="X40" s="176" t="str">
        <f>IFERROR(IF('Adapted questions and answers'!$Q40=-1,(Points!Y58-1)*0.25,""),"")</f>
        <v/>
      </c>
      <c r="Y40" s="176" t="str">
        <f>IFERROR(IF('Adapted questions and answers'!$Q40=-1,(Points!Z58-1)*0.25,""),"")</f>
        <v/>
      </c>
      <c r="Z40" s="176" t="str">
        <f>IFERROR(IF('Adapted questions and answers'!$Q40=-1,(Points!AA58-1)*0.25,""),"")</f>
        <v/>
      </c>
    </row>
    <row r="41" spans="1:26" ht="14.25" customHeight="1">
      <c r="A41" s="176" t="s">
        <v>391</v>
      </c>
      <c r="B41" s="176" t="str">
        <f>IFERROR(IF('Adapted questions and answers'!$Q41=-1,(Points!C59-1)*0.25,""),"")</f>
        <v/>
      </c>
      <c r="C41" s="176" t="str">
        <f>IFERROR(IF('Adapted questions and answers'!$Q41=-1,(Points!D59-1)*0.25,""),"")</f>
        <v/>
      </c>
      <c r="D41" s="176" t="str">
        <f>IFERROR(IF('Adapted questions and answers'!$Q41=-1,(Points!E59-1)*0.25,""),"")</f>
        <v/>
      </c>
      <c r="E41" s="176" t="str">
        <f>IFERROR(IF('Adapted questions and answers'!$Q41=-1,(Points!F59-1)*0.25,""),"")</f>
        <v/>
      </c>
      <c r="F41" s="176" t="str">
        <f>IFERROR(IF('Adapted questions and answers'!$Q41=-1,(Points!G59-1)*0.25,""),"")</f>
        <v/>
      </c>
      <c r="G41" s="176" t="str">
        <f>IFERROR(IF('Adapted questions and answers'!$Q41=-1,(Points!H59-1)*0.25,""),"")</f>
        <v/>
      </c>
      <c r="H41" s="176" t="str">
        <f>IFERROR(IF('Adapted questions and answers'!$Q41=-1,(Points!I59-1)*0.25,""),"")</f>
        <v/>
      </c>
      <c r="I41" s="176" t="str">
        <f>IFERROR(IF('Adapted questions and answers'!$Q41=-1,(Points!J59-1)*0.25,""),"")</f>
        <v/>
      </c>
      <c r="J41" s="176" t="str">
        <f>IFERROR(IF('Adapted questions and answers'!$Q41=-1,(Points!K59-1)*0.25,""),"")</f>
        <v/>
      </c>
      <c r="K41" s="176" t="str">
        <f>IFERROR(IF('Adapted questions and answers'!$Q41=-1,(Points!L59-1)*0.25,""),"")</f>
        <v/>
      </c>
      <c r="L41" s="176" t="str">
        <f>IFERROR(IF('Adapted questions and answers'!$Q41=-1,(Points!M55-1)*0.25,""),"")</f>
        <v/>
      </c>
      <c r="M41" s="176" t="str">
        <f>IFERROR(IF('Adapted questions and answers'!$Q41=-1,(Points!N59-1)*0.25,""),"")</f>
        <v/>
      </c>
      <c r="N41" s="176" t="str">
        <f>IFERROR(IF('Adapted questions and answers'!$Q41=-1,(Points!O59-1)*0.25,""),"")</f>
        <v/>
      </c>
      <c r="O41" s="176" t="str">
        <f>IFERROR(IF('Adapted questions and answers'!$Q41=-1,(Points!P59-1)*0.25,""),"")</f>
        <v/>
      </c>
      <c r="P41" s="176" t="str">
        <f>IFERROR(IF('Adapted questions and answers'!$Q41=-1,(Points!Q59-1)*0.25,""),"")</f>
        <v/>
      </c>
      <c r="Q41" s="176" t="str">
        <f>IFERROR(IF('Adapted questions and answers'!$Q41=-1,(Points!R59-1)*0.25,""),"")</f>
        <v/>
      </c>
      <c r="R41" s="176" t="str">
        <f>IFERROR(IF('Adapted questions and answers'!$Q41=-1,(Points!S59-1)*0.25,""),"")</f>
        <v/>
      </c>
      <c r="S41" s="176" t="str">
        <f>IFERROR(IF('Adapted questions and answers'!$Q41=-1,(Points!T59-1)*0.25,""),"")</f>
        <v/>
      </c>
      <c r="T41" s="176" t="str">
        <f>IFERROR(IF('Adapted questions and answers'!$Q41=-1,(Points!U59-1)*0.25,""),"")</f>
        <v/>
      </c>
      <c r="U41" s="176" t="str">
        <f>IFERROR(IF('Adapted questions and answers'!$Q41=-1,(Points!V59-1)*0.25,""),"")</f>
        <v/>
      </c>
      <c r="V41" s="176" t="str">
        <f>IFERROR(IF('Adapted questions and answers'!$Q41=-1,(Points!W59-1)*0.25,""),"")</f>
        <v/>
      </c>
      <c r="W41" s="176" t="str">
        <f>IFERROR(IF('Adapted questions and answers'!$Q41=-1,(Points!X59-1)*0.25,""),"")</f>
        <v/>
      </c>
      <c r="X41" s="176" t="str">
        <f>IFERROR(IF('Adapted questions and answers'!$Q41=-1,(Points!Y59-1)*0.25,""),"")</f>
        <v/>
      </c>
      <c r="Y41" s="176" t="str">
        <f>IFERROR(IF('Adapted questions and answers'!$Q41=-1,(Points!Z59-1)*0.25,""),"")</f>
        <v/>
      </c>
      <c r="Z41" s="176" t="str">
        <f>IFERROR(IF('Adapted questions and answers'!$Q41=-1,(Points!AA59-1)*0.25,""),"")</f>
        <v/>
      </c>
    </row>
    <row r="42" spans="1:26" ht="14.25" customHeight="1"/>
    <row r="43" spans="1:26" ht="14.25" customHeight="1">
      <c r="A43" s="176" t="s">
        <v>423</v>
      </c>
      <c r="B43" s="176" t="str">
        <f>'A. Legal status'!C$1</f>
        <v>Patent 1</v>
      </c>
      <c r="C43" s="176" t="str">
        <f>'A. Legal status'!D$1</f>
        <v>Patent 2</v>
      </c>
      <c r="D43" s="176" t="str">
        <f>'A. Legal status'!E$1</f>
        <v>Patent 3</v>
      </c>
      <c r="E43" s="176" t="str">
        <f>'A. Legal status'!F$1</f>
        <v>Patent 4</v>
      </c>
      <c r="F43" s="176" t="str">
        <f>'A. Legal status'!G$1</f>
        <v>Patent 5</v>
      </c>
      <c r="G43" s="176" t="str">
        <f>'A. Legal status'!H$1</f>
        <v>Patent 6</v>
      </c>
      <c r="H43" s="176" t="str">
        <f>'A. Legal status'!I$1</f>
        <v>Patent 7</v>
      </c>
      <c r="I43" s="176" t="str">
        <f>'A. Legal status'!J$1</f>
        <v>Patent 8</v>
      </c>
      <c r="J43" s="176" t="str">
        <f>'A. Legal status'!K$1</f>
        <v>Patent 9</v>
      </c>
      <c r="K43" s="176" t="str">
        <f>'A. Legal status'!L$1</f>
        <v>Patent 10</v>
      </c>
      <c r="L43" s="176" t="str">
        <f>'A. Legal status'!M$1</f>
        <v>Patent 11</v>
      </c>
      <c r="M43" s="176" t="str">
        <f>'A. Legal status'!N$1</f>
        <v>Patent 12</v>
      </c>
      <c r="N43" s="176" t="str">
        <f>'A. Legal status'!O$1</f>
        <v>Patent 13</v>
      </c>
      <c r="O43" s="176" t="str">
        <f>'A. Legal status'!P$1</f>
        <v>Patent 14</v>
      </c>
      <c r="P43" s="176" t="str">
        <f>'A. Legal status'!Q$1</f>
        <v>Patent 15</v>
      </c>
      <c r="Q43" s="176" t="str">
        <f>'A. Legal status'!R$1</f>
        <v>Patent 16</v>
      </c>
      <c r="R43" s="176" t="str">
        <f>'A. Legal status'!S$1</f>
        <v>Patent 17</v>
      </c>
      <c r="S43" s="176" t="str">
        <f>'A. Legal status'!T$1</f>
        <v>Patent 18</v>
      </c>
      <c r="T43" s="176" t="str">
        <f>'A. Legal status'!U$1</f>
        <v>Patent 19</v>
      </c>
      <c r="U43" s="176" t="str">
        <f>'A. Legal status'!V$1</f>
        <v>Patent 20</v>
      </c>
      <c r="V43" s="176" t="str">
        <f>'A. Legal status'!W$1</f>
        <v>Patent 21</v>
      </c>
      <c r="W43" s="176" t="str">
        <f>'A. Legal status'!X$1</f>
        <v>Patent 22</v>
      </c>
      <c r="X43" s="176" t="str">
        <f>'A. Legal status'!Y$1</f>
        <v>Patent 23</v>
      </c>
      <c r="Y43" s="176" t="str">
        <f>'A. Legal status'!Z$1</f>
        <v>Patent 24</v>
      </c>
      <c r="Z43" s="176" t="str">
        <f>'A. Legal status'!AA$1</f>
        <v>Patent 25</v>
      </c>
    </row>
    <row r="44" spans="1:26" ht="14.25" customHeight="1">
      <c r="A44" s="176" t="s">
        <v>35</v>
      </c>
      <c r="B44" s="176">
        <f>IFERROR(IF('Adapted questions and answers'!$O2=1,(5-Points!C4)*-0.25,""),"")</f>
        <v>-0.75</v>
      </c>
      <c r="C44" s="176">
        <f>IFERROR(IF('Adapted questions and answers'!$O2=1,(5-Points!D4)*-0.25,""),"")</f>
        <v>-1</v>
      </c>
      <c r="D44" s="176" t="str">
        <f>IFERROR(IF('Adapted questions and answers'!$O2=1,(5-Points!E4)*-0.25,""),"")</f>
        <v/>
      </c>
      <c r="E44" s="176" t="str">
        <f>IFERROR(IF('Adapted questions and answers'!$O2=1,(5-Points!F4)*-0.25,""),"")</f>
        <v/>
      </c>
      <c r="F44" s="176" t="str">
        <f>IFERROR(IF('Adapted questions and answers'!$O2=1,(5-Points!G4)*-0.25,""),"")</f>
        <v/>
      </c>
      <c r="G44" s="176" t="str">
        <f>IFERROR(IF('Adapted questions and answers'!$O2=1,(5-Points!H4)*-0.25,""),"")</f>
        <v/>
      </c>
      <c r="H44" s="176" t="str">
        <f>IFERROR(IF('Adapted questions and answers'!$O2=1,(5-Points!I4)*-0.25,""),"")</f>
        <v/>
      </c>
      <c r="I44" s="176" t="str">
        <f>IFERROR(IF('Adapted questions and answers'!$O2=1,(5-Points!J4)*-0.25,""),"")</f>
        <v/>
      </c>
      <c r="J44" s="176" t="str">
        <f>IFERROR(IF('Adapted questions and answers'!$O2=1,(5-Points!K4)*-0.25,""),"")</f>
        <v/>
      </c>
      <c r="K44" s="176" t="str">
        <f>IFERROR(IF('Adapted questions and answers'!$O2=1,(5-Points!L4)*-0.25,""),"")</f>
        <v/>
      </c>
      <c r="L44" s="176" t="str">
        <f>IFERROR(IF('Adapted questions and answers'!$O2=1,(5-Points!M4)*-0.25,""),"")</f>
        <v/>
      </c>
      <c r="M44" s="176" t="str">
        <f>IFERROR(IF('Adapted questions and answers'!$O2=1,(5-Points!N4)*-0.25,""),"")</f>
        <v/>
      </c>
      <c r="N44" s="176" t="str">
        <f>IFERROR(IF('Adapted questions and answers'!$O2=1,(5-Points!O4)*-0.25,""),"")</f>
        <v/>
      </c>
      <c r="O44" s="176" t="str">
        <f>IFERROR(IF('Adapted questions and answers'!$O2=1,(5-Points!P4)*-0.25,""),"")</f>
        <v/>
      </c>
      <c r="P44" s="176" t="str">
        <f>IFERROR(IF('Adapted questions and answers'!$O2=1,(5-Points!Q4)*-0.25,""),"")</f>
        <v/>
      </c>
      <c r="Q44" s="176" t="str">
        <f>IFERROR(IF('Adapted questions and answers'!$O2=1,(5-Points!R4)*-0.25,""),"")</f>
        <v/>
      </c>
      <c r="R44" s="176" t="str">
        <f>IFERROR(IF('Adapted questions and answers'!$O2=1,(5-Points!S4)*-0.25,""),"")</f>
        <v/>
      </c>
      <c r="S44" s="176" t="str">
        <f>IFERROR(IF('Adapted questions and answers'!$O2=1,(5-Points!T4)*-0.25,""),"")</f>
        <v/>
      </c>
      <c r="T44" s="176" t="str">
        <f>IFERROR(IF('Adapted questions and answers'!$O2=1,(5-Points!U4)*-0.25,""),"")</f>
        <v/>
      </c>
      <c r="U44" s="176" t="str">
        <f>IFERROR(IF('Adapted questions and answers'!$O2=1,(5-Points!V4)*-0.25,""),"")</f>
        <v/>
      </c>
      <c r="V44" s="176" t="str">
        <f>IFERROR(IF('Adapted questions and answers'!$O2=1,(5-Points!W4)*-0.25,""),"")</f>
        <v/>
      </c>
      <c r="W44" s="176" t="str">
        <f>IFERROR(IF('Adapted questions and answers'!$O2=1,(5-Points!X4)*-0.25,""),"")</f>
        <v/>
      </c>
      <c r="X44" s="176" t="str">
        <f>IFERROR(IF('Adapted questions and answers'!$O2=1,(5-Points!Y4)*-0.25,""),"")</f>
        <v/>
      </c>
      <c r="Y44" s="176" t="str">
        <f>IFERROR(IF('Adapted questions and answers'!$O2=1,(5-Points!Z4)*-0.25,""),"")</f>
        <v/>
      </c>
      <c r="Z44" s="176" t="str">
        <f>IFERROR(IF('Adapted questions and answers'!$O2=1,(5-Points!AA4)*-0.25,""),"")</f>
        <v/>
      </c>
    </row>
    <row r="45" spans="1:26" ht="14.25" customHeight="1">
      <c r="A45" s="176" t="s">
        <v>46</v>
      </c>
      <c r="B45" s="176">
        <f>IFERROR(IF('Adapted questions and answers'!$O3=1,(5-Points!C5)*-0.25,""),"")</f>
        <v>-0.5</v>
      </c>
      <c r="C45" s="176">
        <f>IFERROR(IF('Adapted questions and answers'!$O3=1,(5-Points!D5)*-0.25,""),"")</f>
        <v>-0.75</v>
      </c>
      <c r="D45" s="176" t="str">
        <f>IFERROR(IF('Adapted questions and answers'!$O3=1,(5-Points!E5)*-0.25,""),"")</f>
        <v/>
      </c>
      <c r="E45" s="176" t="str">
        <f>IFERROR(IF('Adapted questions and answers'!$O3=1,(5-Points!F5)*-0.25,""),"")</f>
        <v/>
      </c>
      <c r="F45" s="176" t="str">
        <f>IFERROR(IF('Adapted questions and answers'!$O3=1,(5-Points!G5)*-0.25,""),"")</f>
        <v/>
      </c>
      <c r="G45" s="176" t="str">
        <f>IFERROR(IF('Adapted questions and answers'!$O3=1,(5-Points!H5)*-0.25,""),"")</f>
        <v/>
      </c>
      <c r="H45" s="176" t="str">
        <f>IFERROR(IF('Adapted questions and answers'!$O3=1,(5-Points!I5)*-0.25,""),"")</f>
        <v/>
      </c>
      <c r="I45" s="176" t="str">
        <f>IFERROR(IF('Adapted questions and answers'!$O3=1,(5-Points!J5)*-0.25,""),"")</f>
        <v/>
      </c>
      <c r="J45" s="176" t="str">
        <f>IFERROR(IF('Adapted questions and answers'!$O3=1,(5-Points!K5)*-0.25,""),"")</f>
        <v/>
      </c>
      <c r="K45" s="176" t="str">
        <f>IFERROR(IF('Adapted questions and answers'!$O3=1,(5-Points!L5)*-0.25,""),"")</f>
        <v/>
      </c>
      <c r="L45" s="176" t="str">
        <f>IFERROR(IF('Adapted questions and answers'!$O3=1,(5-Points!M5)*-0.25,""),"")</f>
        <v/>
      </c>
      <c r="M45" s="176" t="str">
        <f>IFERROR(IF('Adapted questions and answers'!$O3=1,(5-Points!N5)*-0.25,""),"")</f>
        <v/>
      </c>
      <c r="N45" s="176" t="str">
        <f>IFERROR(IF('Adapted questions and answers'!$O3=1,(5-Points!O5)*-0.25,""),"")</f>
        <v/>
      </c>
      <c r="O45" s="176" t="str">
        <f>IFERROR(IF('Adapted questions and answers'!$O3=1,(5-Points!P5)*-0.25,""),"")</f>
        <v/>
      </c>
      <c r="P45" s="176" t="str">
        <f>IFERROR(IF('Adapted questions and answers'!$O3=1,(5-Points!Q5)*-0.25,""),"")</f>
        <v/>
      </c>
      <c r="Q45" s="176" t="str">
        <f>IFERROR(IF('Adapted questions and answers'!$O3=1,(5-Points!R5)*-0.25,""),"")</f>
        <v/>
      </c>
      <c r="R45" s="176" t="str">
        <f>IFERROR(IF('Adapted questions and answers'!$O3=1,(5-Points!S5)*-0.25,""),"")</f>
        <v/>
      </c>
      <c r="S45" s="176" t="str">
        <f>IFERROR(IF('Adapted questions and answers'!$O3=1,(5-Points!T5)*-0.25,""),"")</f>
        <v/>
      </c>
      <c r="T45" s="176" t="str">
        <f>IFERROR(IF('Adapted questions and answers'!$O3=1,(5-Points!U5)*-0.25,""),"")</f>
        <v/>
      </c>
      <c r="U45" s="176" t="str">
        <f>IFERROR(IF('Adapted questions and answers'!$O3=1,(5-Points!V5)*-0.25,""),"")</f>
        <v/>
      </c>
      <c r="V45" s="176" t="str">
        <f>IFERROR(IF('Adapted questions and answers'!$O3=1,(5-Points!W5)*-0.25,""),"")</f>
        <v/>
      </c>
      <c r="W45" s="176" t="str">
        <f>IFERROR(IF('Adapted questions and answers'!$O3=1,(5-Points!X5)*-0.25,""),"")</f>
        <v/>
      </c>
      <c r="X45" s="176" t="str">
        <f>IFERROR(IF('Adapted questions and answers'!$O3=1,(5-Points!Y5)*-0.25,""),"")</f>
        <v/>
      </c>
      <c r="Y45" s="176" t="str">
        <f>IFERROR(IF('Adapted questions and answers'!$O3=1,(5-Points!Z5)*-0.25,""),"")</f>
        <v/>
      </c>
      <c r="Z45" s="176" t="str">
        <f>IFERROR(IF('Adapted questions and answers'!$O3=1,(5-Points!AA5)*-0.25,""),"")</f>
        <v/>
      </c>
    </row>
    <row r="46" spans="1:26" ht="14.25" customHeight="1">
      <c r="A46" s="176" t="s">
        <v>56</v>
      </c>
      <c r="B46" s="176">
        <f>IFERROR(IF('Adapted questions and answers'!$O4=1,(5-Points!C6)*-0.25,""),"")</f>
        <v>0</v>
      </c>
      <c r="C46" s="176">
        <f>IFERROR(IF('Adapted questions and answers'!$O4=1,(5-Points!D6)*-0.25,""),"")</f>
        <v>-0.75</v>
      </c>
      <c r="D46" s="176" t="str">
        <f>IFERROR(IF('Adapted questions and answers'!$O4=1,(5-Points!E6)*-0.25,""),"")</f>
        <v/>
      </c>
      <c r="E46" s="176" t="str">
        <f>IFERROR(IF('Adapted questions and answers'!$O4=1,(5-Points!F6)*-0.25,""),"")</f>
        <v/>
      </c>
      <c r="F46" s="176" t="str">
        <f>IFERROR(IF('Adapted questions and answers'!$O4=1,(5-Points!G6)*-0.25,""),"")</f>
        <v/>
      </c>
      <c r="G46" s="176" t="str">
        <f>IFERROR(IF('Adapted questions and answers'!$O4=1,(5-Points!H6)*-0.25,""),"")</f>
        <v/>
      </c>
      <c r="H46" s="176" t="str">
        <f>IFERROR(IF('Adapted questions and answers'!$O4=1,(5-Points!I6)*-0.25,""),"")</f>
        <v/>
      </c>
      <c r="I46" s="176" t="str">
        <f>IFERROR(IF('Adapted questions and answers'!$O4=1,(5-Points!J6)*-0.25,""),"")</f>
        <v/>
      </c>
      <c r="J46" s="176" t="str">
        <f>IFERROR(IF('Adapted questions and answers'!$O4=1,(5-Points!K6)*-0.25,""),"")</f>
        <v/>
      </c>
      <c r="K46" s="176" t="str">
        <f>IFERROR(IF('Adapted questions and answers'!$O4=1,(5-Points!L6)*-0.25,""),"")</f>
        <v/>
      </c>
      <c r="L46" s="176" t="str">
        <f>IFERROR(IF('Adapted questions and answers'!$O4=1,(5-Points!M6)*-0.25,""),"")</f>
        <v/>
      </c>
      <c r="M46" s="176" t="str">
        <f>IFERROR(IF('Adapted questions and answers'!$O4=1,(5-Points!N6)*-0.25,""),"")</f>
        <v/>
      </c>
      <c r="N46" s="176" t="str">
        <f>IFERROR(IF('Adapted questions and answers'!$O4=1,(5-Points!O6)*-0.25,""),"")</f>
        <v/>
      </c>
      <c r="O46" s="176" t="str">
        <f>IFERROR(IF('Adapted questions and answers'!$O4=1,(5-Points!P6)*-0.25,""),"")</f>
        <v/>
      </c>
      <c r="P46" s="176" t="str">
        <f>IFERROR(IF('Adapted questions and answers'!$O4=1,(5-Points!Q6)*-0.25,""),"")</f>
        <v/>
      </c>
      <c r="Q46" s="176" t="str">
        <f>IFERROR(IF('Adapted questions and answers'!$O4=1,(5-Points!R6)*-0.25,""),"")</f>
        <v/>
      </c>
      <c r="R46" s="176" t="str">
        <f>IFERROR(IF('Adapted questions and answers'!$O4=1,(5-Points!S6)*-0.25,""),"")</f>
        <v/>
      </c>
      <c r="S46" s="176" t="str">
        <f>IFERROR(IF('Adapted questions and answers'!$O4=1,(5-Points!T6)*-0.25,""),"")</f>
        <v/>
      </c>
      <c r="T46" s="176" t="str">
        <f>IFERROR(IF('Adapted questions and answers'!$O4=1,(5-Points!U6)*-0.25,""),"")</f>
        <v/>
      </c>
      <c r="U46" s="176" t="str">
        <f>IFERROR(IF('Adapted questions and answers'!$O4=1,(5-Points!V6)*-0.25,""),"")</f>
        <v/>
      </c>
      <c r="V46" s="176" t="str">
        <f>IFERROR(IF('Adapted questions and answers'!$O4=1,(5-Points!W6)*-0.25,""),"")</f>
        <v/>
      </c>
      <c r="W46" s="176" t="str">
        <f>IFERROR(IF('Adapted questions and answers'!$O4=1,(5-Points!X6)*-0.25,""),"")</f>
        <v/>
      </c>
      <c r="X46" s="176" t="str">
        <f>IFERROR(IF('Adapted questions and answers'!$O4=1,(5-Points!Y6)*-0.25,""),"")</f>
        <v/>
      </c>
      <c r="Y46" s="176" t="str">
        <f>IFERROR(IF('Adapted questions and answers'!$O4=1,(5-Points!Z6)*-0.25,""),"")</f>
        <v/>
      </c>
      <c r="Z46" s="176" t="str">
        <f>IFERROR(IF('Adapted questions and answers'!$O4=1,(5-Points!AA6)*-0.25,""),"")</f>
        <v/>
      </c>
    </row>
    <row r="47" spans="1:26" ht="14.25" customHeight="1">
      <c r="A47" s="176" t="s">
        <v>66</v>
      </c>
      <c r="B47" s="176" t="str">
        <f>IFERROR(IF('Adapted questions and answers'!$O5=1,(5-Points!C7)*-0.25,""),"")</f>
        <v/>
      </c>
      <c r="C47" s="176" t="str">
        <f>IFERROR(IF('Adapted questions and answers'!$O5=1,(5-Points!D7)*-0.25,""),"")</f>
        <v/>
      </c>
      <c r="D47" s="176" t="str">
        <f>IFERROR(IF('Adapted questions and answers'!$O5=1,(5-Points!E7)*-0.25,""),"")</f>
        <v/>
      </c>
      <c r="E47" s="176" t="str">
        <f>IFERROR(IF('Adapted questions and answers'!$O5=1,(5-Points!F7)*-0.25,""),"")</f>
        <v/>
      </c>
      <c r="F47" s="176" t="str">
        <f>IFERROR(IF('Adapted questions and answers'!$O5=1,(5-Points!G7)*-0.25,""),"")</f>
        <v/>
      </c>
      <c r="G47" s="176" t="str">
        <f>IFERROR(IF('Adapted questions and answers'!$O5=1,(5-Points!H7)*-0.25,""),"")</f>
        <v/>
      </c>
      <c r="H47" s="176" t="str">
        <f>IFERROR(IF('Adapted questions and answers'!$O5=1,(5-Points!I7)*-0.25,""),"")</f>
        <v/>
      </c>
      <c r="I47" s="176" t="str">
        <f>IFERROR(IF('Adapted questions and answers'!$O5=1,(5-Points!J7)*-0.25,""),"")</f>
        <v/>
      </c>
      <c r="J47" s="176" t="str">
        <f>IFERROR(IF('Adapted questions and answers'!$O5=1,(5-Points!K7)*-0.25,""),"")</f>
        <v/>
      </c>
      <c r="K47" s="176" t="str">
        <f>IFERROR(IF('Adapted questions and answers'!$O5=1,(5-Points!L7)*-0.25,""),"")</f>
        <v/>
      </c>
      <c r="L47" s="176" t="str">
        <f>IFERROR(IF('Adapted questions and answers'!$O5=1,(5-Points!M7)*-0.25,""),"")</f>
        <v/>
      </c>
      <c r="M47" s="176" t="str">
        <f>IFERROR(IF('Adapted questions and answers'!$O5=1,(5-Points!N7)*-0.25,""),"")</f>
        <v/>
      </c>
      <c r="N47" s="176" t="str">
        <f>IFERROR(IF('Adapted questions and answers'!$O5=1,(5-Points!O7)*-0.25,""),"")</f>
        <v/>
      </c>
      <c r="O47" s="176" t="str">
        <f>IFERROR(IF('Adapted questions and answers'!$O5=1,(5-Points!P7)*-0.25,""),"")</f>
        <v/>
      </c>
      <c r="P47" s="176" t="str">
        <f>IFERROR(IF('Adapted questions and answers'!$O5=1,(5-Points!Q7)*-0.25,""),"")</f>
        <v/>
      </c>
      <c r="Q47" s="176" t="str">
        <f>IFERROR(IF('Adapted questions and answers'!$O5=1,(5-Points!R7)*-0.25,""),"")</f>
        <v/>
      </c>
      <c r="R47" s="176" t="str">
        <f>IFERROR(IF('Adapted questions and answers'!$O5=1,(5-Points!S7)*-0.25,""),"")</f>
        <v/>
      </c>
      <c r="S47" s="176" t="str">
        <f>IFERROR(IF('Adapted questions and answers'!$O5=1,(5-Points!T7)*-0.25,""),"")</f>
        <v/>
      </c>
      <c r="T47" s="176" t="str">
        <f>IFERROR(IF('Adapted questions and answers'!$O5=1,(5-Points!U7)*-0.25,""),"")</f>
        <v/>
      </c>
      <c r="U47" s="176" t="str">
        <f>IFERROR(IF('Adapted questions and answers'!$O5=1,(5-Points!V7)*-0.25,""),"")</f>
        <v/>
      </c>
      <c r="V47" s="176" t="str">
        <f>IFERROR(IF('Adapted questions and answers'!$O5=1,(5-Points!W7)*-0.25,""),"")</f>
        <v/>
      </c>
      <c r="W47" s="176" t="str">
        <f>IFERROR(IF('Adapted questions and answers'!$O5=1,(5-Points!X7)*-0.25,""),"")</f>
        <v/>
      </c>
      <c r="X47" s="176" t="str">
        <f>IFERROR(IF('Adapted questions and answers'!$O5=1,(5-Points!Y7)*-0.25,""),"")</f>
        <v/>
      </c>
      <c r="Y47" s="176" t="str">
        <f>IFERROR(IF('Adapted questions and answers'!$O5=1,(5-Points!Z7)*-0.25,""),"")</f>
        <v/>
      </c>
      <c r="Z47" s="176" t="str">
        <f>IFERROR(IF('Adapted questions and answers'!$O5=1,(5-Points!AA7)*-0.25,""),"")</f>
        <v/>
      </c>
    </row>
    <row r="48" spans="1:26" ht="14.25" customHeight="1">
      <c r="A48" s="176" t="s">
        <v>76</v>
      </c>
      <c r="B48" s="176">
        <f>IFERROR(IF('Adapted questions and answers'!$O6=1,(5-Points!C8)*-0.25,""),"")</f>
        <v>0</v>
      </c>
      <c r="C48" s="176">
        <f>IFERROR(IF('Adapted questions and answers'!$O6=1,(5-Points!D8)*-0.25,""),"")</f>
        <v>-1</v>
      </c>
      <c r="D48" s="176" t="str">
        <f>IFERROR(IF('Adapted questions and answers'!$O6=1,(5-Points!E8)*-0.25,""),"")</f>
        <v/>
      </c>
      <c r="E48" s="176" t="str">
        <f>IFERROR(IF('Adapted questions and answers'!$O6=1,(5-Points!F8)*-0.25,""),"")</f>
        <v/>
      </c>
      <c r="F48" s="176" t="str">
        <f>IFERROR(IF('Adapted questions and answers'!$O6=1,(5-Points!G8)*-0.25,""),"")</f>
        <v/>
      </c>
      <c r="G48" s="176" t="str">
        <f>IFERROR(IF('Adapted questions and answers'!$O6=1,(5-Points!H8)*-0.25,""),"")</f>
        <v/>
      </c>
      <c r="H48" s="176" t="str">
        <f>IFERROR(IF('Adapted questions and answers'!$O6=1,(5-Points!I8)*-0.25,""),"")</f>
        <v/>
      </c>
      <c r="I48" s="176" t="str">
        <f>IFERROR(IF('Adapted questions and answers'!$O6=1,(5-Points!J8)*-0.25,""),"")</f>
        <v/>
      </c>
      <c r="J48" s="176" t="str">
        <f>IFERROR(IF('Adapted questions and answers'!$O6=1,(5-Points!K8)*-0.25,""),"")</f>
        <v/>
      </c>
      <c r="K48" s="176" t="str">
        <f>IFERROR(IF('Adapted questions and answers'!$O6=1,(5-Points!L8)*-0.25,""),"")</f>
        <v/>
      </c>
      <c r="L48" s="176" t="str">
        <f>IFERROR(IF('Adapted questions and answers'!$O6=1,(5-Points!M8)*-0.25,""),"")</f>
        <v/>
      </c>
      <c r="M48" s="176" t="str">
        <f>IFERROR(IF('Adapted questions and answers'!$O6=1,(5-Points!N8)*-0.25,""),"")</f>
        <v/>
      </c>
      <c r="N48" s="176" t="str">
        <f>IFERROR(IF('Adapted questions and answers'!$O6=1,(5-Points!O8)*-0.25,""),"")</f>
        <v/>
      </c>
      <c r="O48" s="176" t="str">
        <f>IFERROR(IF('Adapted questions and answers'!$O6=1,(5-Points!P8)*-0.25,""),"")</f>
        <v/>
      </c>
      <c r="P48" s="176" t="str">
        <f>IFERROR(IF('Adapted questions and answers'!$O6=1,(5-Points!Q8)*-0.25,""),"")</f>
        <v/>
      </c>
      <c r="Q48" s="176" t="str">
        <f>IFERROR(IF('Adapted questions and answers'!$O6=1,(5-Points!R8)*-0.25,""),"")</f>
        <v/>
      </c>
      <c r="R48" s="176" t="str">
        <f>IFERROR(IF('Adapted questions and answers'!$O6=1,(5-Points!S8)*-0.25,""),"")</f>
        <v/>
      </c>
      <c r="S48" s="176" t="str">
        <f>IFERROR(IF('Adapted questions and answers'!$O6=1,(5-Points!T8)*-0.25,""),"")</f>
        <v/>
      </c>
      <c r="T48" s="176" t="str">
        <f>IFERROR(IF('Adapted questions and answers'!$O6=1,(5-Points!U8)*-0.25,""),"")</f>
        <v/>
      </c>
      <c r="U48" s="176" t="str">
        <f>IFERROR(IF('Adapted questions and answers'!$O6=1,(5-Points!V8)*-0.25,""),"")</f>
        <v/>
      </c>
      <c r="V48" s="176" t="str">
        <f>IFERROR(IF('Adapted questions and answers'!$O6=1,(5-Points!W8)*-0.25,""),"")</f>
        <v/>
      </c>
      <c r="W48" s="176" t="str">
        <f>IFERROR(IF('Adapted questions and answers'!$O6=1,(5-Points!X8)*-0.25,""),"")</f>
        <v/>
      </c>
      <c r="X48" s="176" t="str">
        <f>IFERROR(IF('Adapted questions and answers'!$O6=1,(5-Points!Y8)*-0.25,""),"")</f>
        <v/>
      </c>
      <c r="Y48" s="176" t="str">
        <f>IFERROR(IF('Adapted questions and answers'!$O6=1,(5-Points!Z8)*-0.25,""),"")</f>
        <v/>
      </c>
      <c r="Z48" s="176" t="str">
        <f>IFERROR(IF('Adapted questions and answers'!$O6=1,(5-Points!AA8)*-0.25,""),"")</f>
        <v/>
      </c>
    </row>
    <row r="49" spans="1:26" ht="14.25" customHeight="1">
      <c r="A49" s="176" t="s">
        <v>86</v>
      </c>
      <c r="B49" s="176">
        <f>IFERROR(IF('Adapted questions and answers'!$O7=1,(5-Points!C9)*-0.25,""),"")</f>
        <v>-1</v>
      </c>
      <c r="C49" s="176">
        <f>IFERROR(IF('Adapted questions and answers'!$O7=1,(5-Points!D9)*-0.25,""),"")</f>
        <v>-0.25</v>
      </c>
      <c r="D49" s="176" t="str">
        <f>IFERROR(IF('Adapted questions and answers'!$O7=1,(5-Points!E9)*-0.25,""),"")</f>
        <v/>
      </c>
      <c r="E49" s="176" t="str">
        <f>IFERROR(IF('Adapted questions and answers'!$O7=1,(5-Points!F9)*-0.25,""),"")</f>
        <v/>
      </c>
      <c r="F49" s="176" t="str">
        <f>IFERROR(IF('Adapted questions and answers'!$O7=1,(5-Points!G9)*-0.25,""),"")</f>
        <v/>
      </c>
      <c r="G49" s="176" t="str">
        <f>IFERROR(IF('Adapted questions and answers'!$O7=1,(5-Points!H9)*-0.25,""),"")</f>
        <v/>
      </c>
      <c r="H49" s="176" t="str">
        <f>IFERROR(IF('Adapted questions and answers'!$O7=1,(5-Points!I9)*-0.25,""),"")</f>
        <v/>
      </c>
      <c r="I49" s="176" t="str">
        <f>IFERROR(IF('Adapted questions and answers'!$O7=1,(5-Points!J9)*-0.25,""),"")</f>
        <v/>
      </c>
      <c r="J49" s="176" t="str">
        <f>IFERROR(IF('Adapted questions and answers'!$O7=1,(5-Points!K9)*-0.25,""),"")</f>
        <v/>
      </c>
      <c r="K49" s="176" t="str">
        <f>IFERROR(IF('Adapted questions and answers'!$O7=1,(5-Points!L9)*-0.25,""),"")</f>
        <v/>
      </c>
      <c r="L49" s="176" t="str">
        <f>IFERROR(IF('Adapted questions and answers'!$O7=1,(5-Points!M9)*-0.25,""),"")</f>
        <v/>
      </c>
      <c r="M49" s="176" t="str">
        <f>IFERROR(IF('Adapted questions and answers'!$O7=1,(5-Points!N9)*-0.25,""),"")</f>
        <v/>
      </c>
      <c r="N49" s="176" t="str">
        <f>IFERROR(IF('Adapted questions and answers'!$O7=1,(5-Points!O9)*-0.25,""),"")</f>
        <v/>
      </c>
      <c r="O49" s="176" t="str">
        <f>IFERROR(IF('Adapted questions and answers'!$O7=1,(5-Points!P9)*-0.25,""),"")</f>
        <v/>
      </c>
      <c r="P49" s="176" t="str">
        <f>IFERROR(IF('Adapted questions and answers'!$O7=1,(5-Points!Q9)*-0.25,""),"")</f>
        <v/>
      </c>
      <c r="Q49" s="176" t="str">
        <f>IFERROR(IF('Adapted questions and answers'!$O7=1,(5-Points!R9)*-0.25,""),"")</f>
        <v/>
      </c>
      <c r="R49" s="176" t="str">
        <f>IFERROR(IF('Adapted questions and answers'!$O7=1,(5-Points!S9)*-0.25,""),"")</f>
        <v/>
      </c>
      <c r="S49" s="176" t="str">
        <f>IFERROR(IF('Adapted questions and answers'!$O7=1,(5-Points!T9)*-0.25,""),"")</f>
        <v/>
      </c>
      <c r="T49" s="176" t="str">
        <f>IFERROR(IF('Adapted questions and answers'!$O7=1,(5-Points!U9)*-0.25,""),"")</f>
        <v/>
      </c>
      <c r="U49" s="176" t="str">
        <f>IFERROR(IF('Adapted questions and answers'!$O7=1,(5-Points!V9)*-0.25,""),"")</f>
        <v/>
      </c>
      <c r="V49" s="176" t="str">
        <f>IFERROR(IF('Adapted questions and answers'!$O7=1,(5-Points!W9)*-0.25,""),"")</f>
        <v/>
      </c>
      <c r="W49" s="176" t="str">
        <f>IFERROR(IF('Adapted questions and answers'!$O7=1,(5-Points!X9)*-0.25,""),"")</f>
        <v/>
      </c>
      <c r="X49" s="176" t="str">
        <f>IFERROR(IF('Adapted questions and answers'!$O7=1,(5-Points!Y9)*-0.25,""),"")</f>
        <v/>
      </c>
      <c r="Y49" s="176" t="str">
        <f>IFERROR(IF('Adapted questions and answers'!$O7=1,(5-Points!Z9)*-0.25,""),"")</f>
        <v/>
      </c>
      <c r="Z49" s="176" t="str">
        <f>IFERROR(IF('Adapted questions and answers'!$O7=1,(5-Points!AA9)*-0.25,""),"")</f>
        <v/>
      </c>
    </row>
    <row r="50" spans="1:26" ht="14.25" customHeight="1">
      <c r="A50" s="176" t="s">
        <v>96</v>
      </c>
      <c r="B50" s="176">
        <f>IFERROR(IF('Adapted questions and answers'!$O8=1,(5-Points!C10)*-0.25,""),"")</f>
        <v>-1</v>
      </c>
      <c r="C50" s="176">
        <f>IFERROR(IF('Adapted questions and answers'!$O8=1,(5-Points!D10)*-0.25,""),"")</f>
        <v>-0.5</v>
      </c>
      <c r="D50" s="176" t="str">
        <f>IFERROR(IF('Adapted questions and answers'!$O8=1,(5-Points!E10)*-0.25,""),"")</f>
        <v/>
      </c>
      <c r="E50" s="176" t="str">
        <f>IFERROR(IF('Adapted questions and answers'!$O8=1,(5-Points!F10)*-0.25,""),"")</f>
        <v/>
      </c>
      <c r="F50" s="176" t="str">
        <f>IFERROR(IF('Adapted questions and answers'!$O8=1,(5-Points!G10)*-0.25,""),"")</f>
        <v/>
      </c>
      <c r="G50" s="176" t="str">
        <f>IFERROR(IF('Adapted questions and answers'!$O8=1,(5-Points!H10)*-0.25,""),"")</f>
        <v/>
      </c>
      <c r="H50" s="176" t="str">
        <f>IFERROR(IF('Adapted questions and answers'!$O8=1,(5-Points!I10)*-0.25,""),"")</f>
        <v/>
      </c>
      <c r="I50" s="176" t="str">
        <f>IFERROR(IF('Adapted questions and answers'!$O8=1,(5-Points!J10)*-0.25,""),"")</f>
        <v/>
      </c>
      <c r="J50" s="176" t="str">
        <f>IFERROR(IF('Adapted questions and answers'!$O8=1,(5-Points!K10)*-0.25,""),"")</f>
        <v/>
      </c>
      <c r="K50" s="176" t="str">
        <f>IFERROR(IF('Adapted questions and answers'!$O8=1,(5-Points!L10)*-0.25,""),"")</f>
        <v/>
      </c>
      <c r="L50" s="176" t="str">
        <f>IFERROR(IF('Adapted questions and answers'!$O8=1,(5-Points!M10)*-0.25,""),"")</f>
        <v/>
      </c>
      <c r="M50" s="176" t="str">
        <f>IFERROR(IF('Adapted questions and answers'!$O8=1,(5-Points!N10)*-0.25,""),"")</f>
        <v/>
      </c>
      <c r="N50" s="176" t="str">
        <f>IFERROR(IF('Adapted questions and answers'!$O8=1,(5-Points!O10)*-0.25,""),"")</f>
        <v/>
      </c>
      <c r="O50" s="176" t="str">
        <f>IFERROR(IF('Adapted questions and answers'!$O8=1,(5-Points!P10)*-0.25,""),"")</f>
        <v/>
      </c>
      <c r="P50" s="176" t="str">
        <f>IFERROR(IF('Adapted questions and answers'!$O8=1,(5-Points!Q10)*-0.25,""),"")</f>
        <v/>
      </c>
      <c r="Q50" s="176" t="str">
        <f>IFERROR(IF('Adapted questions and answers'!$O8=1,(5-Points!R10)*-0.25,""),"")</f>
        <v/>
      </c>
      <c r="R50" s="176" t="str">
        <f>IFERROR(IF('Adapted questions and answers'!$O8=1,(5-Points!S10)*-0.25,""),"")</f>
        <v/>
      </c>
      <c r="S50" s="176" t="str">
        <f>IFERROR(IF('Adapted questions and answers'!$O8=1,(5-Points!T10)*-0.25,""),"")</f>
        <v/>
      </c>
      <c r="T50" s="176" t="str">
        <f>IFERROR(IF('Adapted questions and answers'!$O8=1,(5-Points!U10)*-0.25,""),"")</f>
        <v/>
      </c>
      <c r="U50" s="176" t="str">
        <f>IFERROR(IF('Adapted questions and answers'!$O8=1,(5-Points!V10)*-0.25,""),"")</f>
        <v/>
      </c>
      <c r="V50" s="176" t="str">
        <f>IFERROR(IF('Adapted questions and answers'!$O8=1,(5-Points!W10)*-0.25,""),"")</f>
        <v/>
      </c>
      <c r="W50" s="176" t="str">
        <f>IFERROR(IF('Adapted questions and answers'!$O8=1,(5-Points!X10)*-0.25,""),"")</f>
        <v/>
      </c>
      <c r="X50" s="176" t="str">
        <f>IFERROR(IF('Adapted questions and answers'!$O8=1,(5-Points!Y10)*-0.25,""),"")</f>
        <v/>
      </c>
      <c r="Y50" s="176" t="str">
        <f>IFERROR(IF('Adapted questions and answers'!$O8=1,(5-Points!Z10)*-0.25,""),"")</f>
        <v/>
      </c>
      <c r="Z50" s="176" t="str">
        <f>IFERROR(IF('Adapted questions and answers'!$O8=1,(5-Points!AA10)*-0.25,""),"")</f>
        <v/>
      </c>
    </row>
    <row r="51" spans="1:26" ht="14.25" customHeight="1">
      <c r="A51" s="176" t="s">
        <v>106</v>
      </c>
      <c r="B51" s="176">
        <f>IFERROR(IF('Adapted questions and answers'!$O9=1,(5-Points!C11)*-0.25,""),"")</f>
        <v>-0.25</v>
      </c>
      <c r="C51" s="176">
        <f>IFERROR(IF('Adapted questions and answers'!$O9=1,(5-Points!D11)*-0.25,""),"")</f>
        <v>-0.75</v>
      </c>
      <c r="D51" s="176" t="str">
        <f>IFERROR(IF('Adapted questions and answers'!$O9=1,(5-Points!E11)*-0.25,""),"")</f>
        <v/>
      </c>
      <c r="E51" s="176" t="str">
        <f>IFERROR(IF('Adapted questions and answers'!$O9=1,(5-Points!F11)*-0.25,""),"")</f>
        <v/>
      </c>
      <c r="F51" s="176" t="str">
        <f>IFERROR(IF('Adapted questions and answers'!$O9=1,(5-Points!G11)*-0.25,""),"")</f>
        <v/>
      </c>
      <c r="G51" s="176" t="str">
        <f>IFERROR(IF('Adapted questions and answers'!$O9=1,(5-Points!H11)*-0.25,""),"")</f>
        <v/>
      </c>
      <c r="H51" s="176" t="str">
        <f>IFERROR(IF('Adapted questions and answers'!$O9=1,(5-Points!I11)*-0.25,""),"")</f>
        <v/>
      </c>
      <c r="I51" s="176" t="str">
        <f>IFERROR(IF('Adapted questions and answers'!$O9=1,(5-Points!J11)*-0.25,""),"")</f>
        <v/>
      </c>
      <c r="J51" s="176" t="str">
        <f>IFERROR(IF('Adapted questions and answers'!$O9=1,(5-Points!K11)*-0.25,""),"")</f>
        <v/>
      </c>
      <c r="K51" s="176" t="str">
        <f>IFERROR(IF('Adapted questions and answers'!$O9=1,(5-Points!L11)*-0.25,""),"")</f>
        <v/>
      </c>
      <c r="L51" s="176" t="str">
        <f>IFERROR(IF('Adapted questions and answers'!$O9=1,(5-Points!M11)*-0.25,""),"")</f>
        <v/>
      </c>
      <c r="M51" s="176" t="str">
        <f>IFERROR(IF('Adapted questions and answers'!$O9=1,(5-Points!N11)*-0.25,""),"")</f>
        <v/>
      </c>
      <c r="N51" s="176" t="str">
        <f>IFERROR(IF('Adapted questions and answers'!$O9=1,(5-Points!O11)*-0.25,""),"")</f>
        <v/>
      </c>
      <c r="O51" s="176" t="str">
        <f>IFERROR(IF('Adapted questions and answers'!$O9=1,(5-Points!P11)*-0.25,""),"")</f>
        <v/>
      </c>
      <c r="P51" s="176" t="str">
        <f>IFERROR(IF('Adapted questions and answers'!$O9=1,(5-Points!Q11)*-0.25,""),"")</f>
        <v/>
      </c>
      <c r="Q51" s="176" t="str">
        <f>IFERROR(IF('Adapted questions and answers'!$O9=1,(5-Points!R11)*-0.25,""),"")</f>
        <v/>
      </c>
      <c r="R51" s="176" t="str">
        <f>IFERROR(IF('Adapted questions and answers'!$O9=1,(5-Points!S11)*-0.25,""),"")</f>
        <v/>
      </c>
      <c r="S51" s="176" t="str">
        <f>IFERROR(IF('Adapted questions and answers'!$O9=1,(5-Points!T11)*-0.25,""),"")</f>
        <v/>
      </c>
      <c r="T51" s="176" t="str">
        <f>IFERROR(IF('Adapted questions and answers'!$O9=1,(5-Points!U11)*-0.25,""),"")</f>
        <v/>
      </c>
      <c r="U51" s="176" t="str">
        <f>IFERROR(IF('Adapted questions and answers'!$O9=1,(5-Points!V11)*-0.25,""),"")</f>
        <v/>
      </c>
      <c r="V51" s="176" t="str">
        <f>IFERROR(IF('Adapted questions and answers'!$O9=1,(5-Points!W11)*-0.25,""),"")</f>
        <v/>
      </c>
      <c r="W51" s="176" t="str">
        <f>IFERROR(IF('Adapted questions and answers'!$O9=1,(5-Points!X11)*-0.25,""),"")</f>
        <v/>
      </c>
      <c r="X51" s="176" t="str">
        <f>IFERROR(IF('Adapted questions and answers'!$O9=1,(5-Points!Y11)*-0.25,""),"")</f>
        <v/>
      </c>
      <c r="Y51" s="176" t="str">
        <f>IFERROR(IF('Adapted questions and answers'!$O9=1,(5-Points!Z11)*-0.25,""),"")</f>
        <v/>
      </c>
      <c r="Z51" s="176" t="str">
        <f>IFERROR(IF('Adapted questions and answers'!$O9=1,(5-Points!AA11)*-0.25,""),"")</f>
        <v/>
      </c>
    </row>
    <row r="52" spans="1:26" ht="14.25" customHeight="1">
      <c r="A52" s="176" t="s">
        <v>116</v>
      </c>
      <c r="B52" s="176" t="str">
        <f>IFERROR(IF('Adapted questions and answers'!$O10=1,(5-Points!C16)*-0.25,""),"")</f>
        <v/>
      </c>
      <c r="C52" s="176" t="str">
        <f>IFERROR(IF('Adapted questions and answers'!$O10=1,(5-Points!D16)*-0.25,""),"")</f>
        <v/>
      </c>
      <c r="D52" s="176" t="str">
        <f>IFERROR(IF('Adapted questions and answers'!$O10=1,(5-Points!E16)*-0.25,""),"")</f>
        <v/>
      </c>
      <c r="E52" s="176" t="str">
        <f>IFERROR(IF('Adapted questions and answers'!$O10=1,(5-Points!F16)*-0.25,""),"")</f>
        <v/>
      </c>
      <c r="F52" s="176" t="str">
        <f>IFERROR(IF('Adapted questions and answers'!$O10=1,(5-Points!G16)*-0.25,""),"")</f>
        <v/>
      </c>
      <c r="G52" s="176" t="str">
        <f>IFERROR(IF('Adapted questions and answers'!$O10=1,(5-Points!H16)*-0.25,""),"")</f>
        <v/>
      </c>
      <c r="H52" s="176" t="str">
        <f>IFERROR(IF('Adapted questions and answers'!$O10=1,(5-Points!I16)*-0.25,""),"")</f>
        <v/>
      </c>
      <c r="I52" s="176" t="str">
        <f>IFERROR(IF('Adapted questions and answers'!$O10=1,(5-Points!J16)*-0.25,""),"")</f>
        <v/>
      </c>
      <c r="J52" s="176" t="str">
        <f>IFERROR(IF('Adapted questions and answers'!$O10=1,(5-Points!K16)*-0.25,""),"")</f>
        <v/>
      </c>
      <c r="K52" s="176" t="str">
        <f>IFERROR(IF('Adapted questions and answers'!$O10=1,(5-Points!L16)*-0.25,""),"")</f>
        <v/>
      </c>
      <c r="L52" s="176" t="str">
        <f>IFERROR(IF('Adapted questions and answers'!$O10=1,(5-Points!M16)*-0.25,""),"")</f>
        <v/>
      </c>
      <c r="M52" s="176" t="str">
        <f>IFERROR(IF('Adapted questions and answers'!$O10=1,(5-Points!N16)*-0.25,""),"")</f>
        <v/>
      </c>
      <c r="N52" s="176" t="str">
        <f>IFERROR(IF('Adapted questions and answers'!$O10=1,(5-Points!O16)*-0.25,""),"")</f>
        <v/>
      </c>
      <c r="O52" s="176" t="str">
        <f>IFERROR(IF('Adapted questions and answers'!$O10=1,(5-Points!P16)*-0.25,""),"")</f>
        <v/>
      </c>
      <c r="P52" s="176" t="str">
        <f>IFERROR(IF('Adapted questions and answers'!$O10=1,(5-Points!Q16)*-0.25,""),"")</f>
        <v/>
      </c>
      <c r="Q52" s="176" t="str">
        <f>IFERROR(IF('Adapted questions and answers'!$O10=1,(5-Points!R16)*-0.25,""),"")</f>
        <v/>
      </c>
      <c r="R52" s="176" t="str">
        <f>IFERROR(IF('Adapted questions and answers'!$O10=1,(5-Points!S16)*-0.25,""),"")</f>
        <v/>
      </c>
      <c r="S52" s="176" t="str">
        <f>IFERROR(IF('Adapted questions and answers'!$O10=1,(5-Points!T16)*-0.25,""),"")</f>
        <v/>
      </c>
      <c r="T52" s="176" t="str">
        <f>IFERROR(IF('Adapted questions and answers'!$O10=1,(5-Points!U16)*-0.25,""),"")</f>
        <v/>
      </c>
      <c r="U52" s="176" t="str">
        <f>IFERROR(IF('Adapted questions and answers'!$O10=1,(5-Points!V16)*-0.25,""),"")</f>
        <v/>
      </c>
      <c r="V52" s="176" t="str">
        <f>IFERROR(IF('Adapted questions and answers'!$O10=1,(5-Points!W16)*-0.25,""),"")</f>
        <v/>
      </c>
      <c r="W52" s="176" t="str">
        <f>IFERROR(IF('Adapted questions and answers'!$O10=1,(5-Points!X16)*-0.25,""),"")</f>
        <v/>
      </c>
      <c r="X52" s="176" t="str">
        <f>IFERROR(IF('Adapted questions and answers'!$O10=1,(5-Points!Y16)*-0.25,""),"")</f>
        <v/>
      </c>
      <c r="Y52" s="176" t="str">
        <f>IFERROR(IF('Adapted questions and answers'!$O10=1,(5-Points!Z16)*-0.25,""),"")</f>
        <v/>
      </c>
      <c r="Z52" s="176" t="str">
        <f>IFERROR(IF('Adapted questions and answers'!$O10=1,(5-Points!AA16)*-0.25,""),"")</f>
        <v/>
      </c>
    </row>
    <row r="53" spans="1:26" ht="14.25" customHeight="1">
      <c r="A53" s="176" t="s">
        <v>126</v>
      </c>
      <c r="B53" s="176">
        <f>IFERROR(IF('Adapted questions and answers'!$O11=1,(5-Points!C17)*-0.25,""),"")</f>
        <v>-0.25</v>
      </c>
      <c r="C53" s="176">
        <f>IFERROR(IF('Adapted questions and answers'!$O11=1,(5-Points!D17)*-0.25,""),"")</f>
        <v>-0.75</v>
      </c>
      <c r="D53" s="176" t="str">
        <f>IFERROR(IF('Adapted questions and answers'!$O11=1,(5-Points!E17)*-0.25,""),"")</f>
        <v/>
      </c>
      <c r="E53" s="176" t="str">
        <f>IFERROR(IF('Adapted questions and answers'!$O11=1,(5-Points!F17)*-0.25,""),"")</f>
        <v/>
      </c>
      <c r="F53" s="176" t="str">
        <f>IFERROR(IF('Adapted questions and answers'!$O11=1,(5-Points!G17)*-0.25,""),"")</f>
        <v/>
      </c>
      <c r="G53" s="176" t="str">
        <f>IFERROR(IF('Adapted questions and answers'!$O11=1,(5-Points!H17)*-0.25,""),"")</f>
        <v/>
      </c>
      <c r="H53" s="176" t="str">
        <f>IFERROR(IF('Adapted questions and answers'!$O11=1,(5-Points!I17)*-0.25,""),"")</f>
        <v/>
      </c>
      <c r="I53" s="176" t="str">
        <f>IFERROR(IF('Adapted questions and answers'!$O11=1,(5-Points!J17)*-0.25,""),"")</f>
        <v/>
      </c>
      <c r="J53" s="176" t="str">
        <f>IFERROR(IF('Adapted questions and answers'!$O11=1,(5-Points!K17)*-0.25,""),"")</f>
        <v/>
      </c>
      <c r="K53" s="176" t="str">
        <f>IFERROR(IF('Adapted questions and answers'!$O11=1,(5-Points!L17)*-0.25,""),"")</f>
        <v/>
      </c>
      <c r="L53" s="176" t="str">
        <f>IFERROR(IF('Adapted questions and answers'!$O11=1,(5-Points!M17)*-0.25,""),"")</f>
        <v/>
      </c>
      <c r="M53" s="176" t="str">
        <f>IFERROR(IF('Adapted questions and answers'!$O11=1,(5-Points!N17)*-0.25,""),"")</f>
        <v/>
      </c>
      <c r="N53" s="176" t="str">
        <f>IFERROR(IF('Adapted questions and answers'!$O11=1,(5-Points!O17)*-0.25,""),"")</f>
        <v/>
      </c>
      <c r="O53" s="176" t="str">
        <f>IFERROR(IF('Adapted questions and answers'!$O11=1,(5-Points!P17)*-0.25,""),"")</f>
        <v/>
      </c>
      <c r="P53" s="176" t="str">
        <f>IFERROR(IF('Adapted questions and answers'!$O11=1,(5-Points!Q17)*-0.25,""),"")</f>
        <v/>
      </c>
      <c r="Q53" s="176" t="str">
        <f>IFERROR(IF('Adapted questions and answers'!$O11=1,(5-Points!R17)*-0.25,""),"")</f>
        <v/>
      </c>
      <c r="R53" s="176" t="str">
        <f>IFERROR(IF('Adapted questions and answers'!$O11=1,(5-Points!S17)*-0.25,""),"")</f>
        <v/>
      </c>
      <c r="S53" s="176" t="str">
        <f>IFERROR(IF('Adapted questions and answers'!$O11=1,(5-Points!T17)*-0.25,""),"")</f>
        <v/>
      </c>
      <c r="T53" s="176" t="str">
        <f>IFERROR(IF('Adapted questions and answers'!$O11=1,(5-Points!U17)*-0.25,""),"")</f>
        <v/>
      </c>
      <c r="U53" s="176" t="str">
        <f>IFERROR(IF('Adapted questions and answers'!$O11=1,(5-Points!V17)*-0.25,""),"")</f>
        <v/>
      </c>
      <c r="V53" s="176" t="str">
        <f>IFERROR(IF('Adapted questions and answers'!$O11=1,(5-Points!W17)*-0.25,""),"")</f>
        <v/>
      </c>
      <c r="W53" s="176" t="str">
        <f>IFERROR(IF('Adapted questions and answers'!$O11=1,(5-Points!X17)*-0.25,""),"")</f>
        <v/>
      </c>
      <c r="X53" s="176" t="str">
        <f>IFERROR(IF('Adapted questions and answers'!$O11=1,(5-Points!Y17)*-0.25,""),"")</f>
        <v/>
      </c>
      <c r="Y53" s="176" t="str">
        <f>IFERROR(IF('Adapted questions and answers'!$O11=1,(5-Points!Z17)*-0.25,""),"")</f>
        <v/>
      </c>
      <c r="Z53" s="176" t="str">
        <f>IFERROR(IF('Adapted questions and answers'!$O11=1,(5-Points!AA17)*-0.25,""),"")</f>
        <v/>
      </c>
    </row>
    <row r="54" spans="1:26" ht="14.25" customHeight="1">
      <c r="A54" s="176" t="s">
        <v>136</v>
      </c>
      <c r="B54" s="176">
        <f>IFERROR(IF('Adapted questions and answers'!$O12=1,(5-Points!C18)*-0.25,""),"")</f>
        <v>-0.5</v>
      </c>
      <c r="C54" s="176">
        <f>IFERROR(IF('Adapted questions and answers'!$O12=1,(5-Points!D18)*-0.25,""),"")</f>
        <v>-0.5</v>
      </c>
      <c r="D54" s="176" t="str">
        <f>IFERROR(IF('Adapted questions and answers'!$O12=1,(5-Points!E18)*-0.25,""),"")</f>
        <v/>
      </c>
      <c r="E54" s="176" t="str">
        <f>IFERROR(IF('Adapted questions and answers'!$O12=1,(5-Points!F18)*-0.25,""),"")</f>
        <v/>
      </c>
      <c r="F54" s="176" t="str">
        <f>IFERROR(IF('Adapted questions and answers'!$O12=1,(5-Points!G18)*-0.25,""),"")</f>
        <v/>
      </c>
      <c r="G54" s="176" t="str">
        <f>IFERROR(IF('Adapted questions and answers'!$O12=1,(5-Points!H18)*-0.25,""),"")</f>
        <v/>
      </c>
      <c r="H54" s="176" t="str">
        <f>IFERROR(IF('Adapted questions and answers'!$O12=1,(5-Points!I18)*-0.25,""),"")</f>
        <v/>
      </c>
      <c r="I54" s="176" t="str">
        <f>IFERROR(IF('Adapted questions and answers'!$O12=1,(5-Points!J18)*-0.25,""),"")</f>
        <v/>
      </c>
      <c r="J54" s="176" t="str">
        <f>IFERROR(IF('Adapted questions and answers'!$O12=1,(5-Points!K18)*-0.25,""),"")</f>
        <v/>
      </c>
      <c r="K54" s="176" t="str">
        <f>IFERROR(IF('Adapted questions and answers'!$O12=1,(5-Points!L18)*-0.25,""),"")</f>
        <v/>
      </c>
      <c r="L54" s="176" t="str">
        <f>IFERROR(IF('Adapted questions and answers'!$O12=1,(5-Points!M18)*-0.25,""),"")</f>
        <v/>
      </c>
      <c r="M54" s="176" t="str">
        <f>IFERROR(IF('Adapted questions and answers'!$O12=1,(5-Points!N18)*-0.25,""),"")</f>
        <v/>
      </c>
      <c r="N54" s="176" t="str">
        <f>IFERROR(IF('Adapted questions and answers'!$O12=1,(5-Points!O18)*-0.25,""),"")</f>
        <v/>
      </c>
      <c r="O54" s="176" t="str">
        <f>IFERROR(IF('Adapted questions and answers'!$O12=1,(5-Points!P18)*-0.25,""),"")</f>
        <v/>
      </c>
      <c r="P54" s="176" t="str">
        <f>IFERROR(IF('Adapted questions and answers'!$O12=1,(5-Points!Q18)*-0.25,""),"")</f>
        <v/>
      </c>
      <c r="Q54" s="176" t="str">
        <f>IFERROR(IF('Adapted questions and answers'!$O12=1,(5-Points!R18)*-0.25,""),"")</f>
        <v/>
      </c>
      <c r="R54" s="176" t="str">
        <f>IFERROR(IF('Adapted questions and answers'!$O12=1,(5-Points!S18)*-0.25,""),"")</f>
        <v/>
      </c>
      <c r="S54" s="176" t="str">
        <f>IFERROR(IF('Adapted questions and answers'!$O12=1,(5-Points!T18)*-0.25,""),"")</f>
        <v/>
      </c>
      <c r="T54" s="176" t="str">
        <f>IFERROR(IF('Adapted questions and answers'!$O12=1,(5-Points!U18)*-0.25,""),"")</f>
        <v/>
      </c>
      <c r="U54" s="176" t="str">
        <f>IFERROR(IF('Adapted questions and answers'!$O12=1,(5-Points!V18)*-0.25,""),"")</f>
        <v/>
      </c>
      <c r="V54" s="176" t="str">
        <f>IFERROR(IF('Adapted questions and answers'!$O12=1,(5-Points!W18)*-0.25,""),"")</f>
        <v/>
      </c>
      <c r="W54" s="176" t="str">
        <f>IFERROR(IF('Adapted questions and answers'!$O12=1,(5-Points!X18)*-0.25,""),"")</f>
        <v/>
      </c>
      <c r="X54" s="176" t="str">
        <f>IFERROR(IF('Adapted questions and answers'!$O12=1,(5-Points!Y18)*-0.25,""),"")</f>
        <v/>
      </c>
      <c r="Y54" s="176" t="str">
        <f>IFERROR(IF('Adapted questions and answers'!$O12=1,(5-Points!Z18)*-0.25,""),"")</f>
        <v/>
      </c>
      <c r="Z54" s="176" t="str">
        <f>IFERROR(IF('Adapted questions and answers'!$O12=1,(5-Points!AA18)*-0.25,""),"")</f>
        <v/>
      </c>
    </row>
    <row r="55" spans="1:26" ht="14.25" customHeight="1">
      <c r="A55" s="176" t="s">
        <v>146</v>
      </c>
      <c r="B55" s="176">
        <f>IFERROR(IF('Adapted questions and answers'!$O13=1,(5-Points!C19)*-0.25,""),"")</f>
        <v>-0.5</v>
      </c>
      <c r="C55" s="176">
        <f>IFERROR(IF('Adapted questions and answers'!$O13=1,(5-Points!D19)*-0.25,""),"")</f>
        <v>-0.25</v>
      </c>
      <c r="D55" s="176" t="str">
        <f>IFERROR(IF('Adapted questions and answers'!$O13=1,(5-Points!E19)*-0.25,""),"")</f>
        <v/>
      </c>
      <c r="E55" s="176" t="str">
        <f>IFERROR(IF('Adapted questions and answers'!$O13=1,(5-Points!F19)*-0.25,""),"")</f>
        <v/>
      </c>
      <c r="F55" s="176" t="str">
        <f>IFERROR(IF('Adapted questions and answers'!$O13=1,(5-Points!G19)*-0.25,""),"")</f>
        <v/>
      </c>
      <c r="G55" s="176" t="str">
        <f>IFERROR(IF('Adapted questions and answers'!$O13=1,(5-Points!H19)*-0.25,""),"")</f>
        <v/>
      </c>
      <c r="H55" s="176" t="str">
        <f>IFERROR(IF('Adapted questions and answers'!$O13=1,(5-Points!I19)*-0.25,""),"")</f>
        <v/>
      </c>
      <c r="I55" s="176" t="str">
        <f>IFERROR(IF('Adapted questions and answers'!$O13=1,(5-Points!J19)*-0.25,""),"")</f>
        <v/>
      </c>
      <c r="J55" s="176" t="str">
        <f>IFERROR(IF('Adapted questions and answers'!$O13=1,(5-Points!K19)*-0.25,""),"")</f>
        <v/>
      </c>
      <c r="K55" s="176" t="str">
        <f>IFERROR(IF('Adapted questions and answers'!$O13=1,(5-Points!L19)*-0.25,""),"")</f>
        <v/>
      </c>
      <c r="L55" s="176" t="str">
        <f>IFERROR(IF('Adapted questions and answers'!$O13=1,(5-Points!M19)*-0.25,""),"")</f>
        <v/>
      </c>
      <c r="M55" s="176" t="str">
        <f>IFERROR(IF('Adapted questions and answers'!$O13=1,(5-Points!N19)*-0.25,""),"")</f>
        <v/>
      </c>
      <c r="N55" s="176" t="str">
        <f>IFERROR(IF('Adapted questions and answers'!$O13=1,(5-Points!O19)*-0.25,""),"")</f>
        <v/>
      </c>
      <c r="O55" s="176" t="str">
        <f>IFERROR(IF('Adapted questions and answers'!$O13=1,(5-Points!P19)*-0.25,""),"")</f>
        <v/>
      </c>
      <c r="P55" s="176" t="str">
        <f>IFERROR(IF('Adapted questions and answers'!$O13=1,(5-Points!Q19)*-0.25,""),"")</f>
        <v/>
      </c>
      <c r="Q55" s="176" t="str">
        <f>IFERROR(IF('Adapted questions and answers'!$O13=1,(5-Points!R19)*-0.25,""),"")</f>
        <v/>
      </c>
      <c r="R55" s="176" t="str">
        <f>IFERROR(IF('Adapted questions and answers'!$O13=1,(5-Points!S19)*-0.25,""),"")</f>
        <v/>
      </c>
      <c r="S55" s="176" t="str">
        <f>IFERROR(IF('Adapted questions and answers'!$O13=1,(5-Points!T19)*-0.25,""),"")</f>
        <v/>
      </c>
      <c r="T55" s="176" t="str">
        <f>IFERROR(IF('Adapted questions and answers'!$O13=1,(5-Points!U19)*-0.25,""),"")</f>
        <v/>
      </c>
      <c r="U55" s="176" t="str">
        <f>IFERROR(IF('Adapted questions and answers'!$O13=1,(5-Points!V19)*-0.25,""),"")</f>
        <v/>
      </c>
      <c r="V55" s="176" t="str">
        <f>IFERROR(IF('Adapted questions and answers'!$O13=1,(5-Points!W19)*-0.25,""),"")</f>
        <v/>
      </c>
      <c r="W55" s="176" t="str">
        <f>IFERROR(IF('Adapted questions and answers'!$O13=1,(5-Points!X19)*-0.25,""),"")</f>
        <v/>
      </c>
      <c r="X55" s="176" t="str">
        <f>IFERROR(IF('Adapted questions and answers'!$O13=1,(5-Points!Y19)*-0.25,""),"")</f>
        <v/>
      </c>
      <c r="Y55" s="176" t="str">
        <f>IFERROR(IF('Adapted questions and answers'!$O13=1,(5-Points!Z19)*-0.25,""),"")</f>
        <v/>
      </c>
      <c r="Z55" s="176" t="str">
        <f>IFERROR(IF('Adapted questions and answers'!$O13=1,(5-Points!AA19)*-0.25,""),"")</f>
        <v/>
      </c>
    </row>
    <row r="56" spans="1:26" ht="14.25" customHeight="1">
      <c r="A56" s="176" t="s">
        <v>156</v>
      </c>
      <c r="B56" s="176">
        <f>IFERROR(IF('Adapted questions and answers'!$O14=1,(5-Points!C20)*-0.25,""),"")</f>
        <v>-0.75</v>
      </c>
      <c r="C56" s="176">
        <f>IFERROR(IF('Adapted questions and answers'!$O14=1,(5-Points!D20)*-0.25,""),"")</f>
        <v>0</v>
      </c>
      <c r="D56" s="176" t="str">
        <f>IFERROR(IF('Adapted questions and answers'!$O14=1,(5-Points!E20)*-0.25,""),"")</f>
        <v/>
      </c>
      <c r="E56" s="176" t="str">
        <f>IFERROR(IF('Adapted questions and answers'!$O14=1,(5-Points!F20)*-0.25,""),"")</f>
        <v/>
      </c>
      <c r="F56" s="176" t="str">
        <f>IFERROR(IF('Adapted questions and answers'!$O14=1,(5-Points!G20)*-0.25,""),"")</f>
        <v/>
      </c>
      <c r="G56" s="176" t="str">
        <f>IFERROR(IF('Adapted questions and answers'!$O14=1,(5-Points!H20)*-0.25,""),"")</f>
        <v/>
      </c>
      <c r="H56" s="176" t="str">
        <f>IFERROR(IF('Adapted questions and answers'!$O14=1,(5-Points!I20)*-0.25,""),"")</f>
        <v/>
      </c>
      <c r="I56" s="176" t="str">
        <f>IFERROR(IF('Adapted questions and answers'!$O14=1,(5-Points!J20)*-0.25,""),"")</f>
        <v/>
      </c>
      <c r="J56" s="176" t="str">
        <f>IFERROR(IF('Adapted questions and answers'!$O14=1,(5-Points!K20)*-0.25,""),"")</f>
        <v/>
      </c>
      <c r="K56" s="176" t="str">
        <f>IFERROR(IF('Adapted questions and answers'!$O14=1,(5-Points!L20)*-0.25,""),"")</f>
        <v/>
      </c>
      <c r="L56" s="176" t="str">
        <f>IFERROR(IF('Adapted questions and answers'!$O14=1,(5-Points!M20)*-0.25,""),"")</f>
        <v/>
      </c>
      <c r="M56" s="176" t="str">
        <f>IFERROR(IF('Adapted questions and answers'!$O14=1,(5-Points!N20)*-0.25,""),"")</f>
        <v/>
      </c>
      <c r="N56" s="176" t="str">
        <f>IFERROR(IF('Adapted questions and answers'!$O14=1,(5-Points!O20)*-0.25,""),"")</f>
        <v/>
      </c>
      <c r="O56" s="176" t="str">
        <f>IFERROR(IF('Adapted questions and answers'!$O14=1,(5-Points!P20)*-0.25,""),"")</f>
        <v/>
      </c>
      <c r="P56" s="176" t="str">
        <f>IFERROR(IF('Adapted questions and answers'!$O14=1,(5-Points!Q20)*-0.25,""),"")</f>
        <v/>
      </c>
      <c r="Q56" s="176" t="str">
        <f>IFERROR(IF('Adapted questions and answers'!$O14=1,(5-Points!R20)*-0.25,""),"")</f>
        <v/>
      </c>
      <c r="R56" s="176" t="str">
        <f>IFERROR(IF('Adapted questions and answers'!$O14=1,(5-Points!S20)*-0.25,""),"")</f>
        <v/>
      </c>
      <c r="S56" s="176" t="str">
        <f>IFERROR(IF('Adapted questions and answers'!$O14=1,(5-Points!T20)*-0.25,""),"")</f>
        <v/>
      </c>
      <c r="T56" s="176" t="str">
        <f>IFERROR(IF('Adapted questions and answers'!$O14=1,(5-Points!U20)*-0.25,""),"")</f>
        <v/>
      </c>
      <c r="U56" s="176" t="str">
        <f>IFERROR(IF('Adapted questions and answers'!$O14=1,(5-Points!V20)*-0.25,""),"")</f>
        <v/>
      </c>
      <c r="V56" s="176" t="str">
        <f>IFERROR(IF('Adapted questions and answers'!$O14=1,(5-Points!W20)*-0.25,""),"")</f>
        <v/>
      </c>
      <c r="W56" s="176" t="str">
        <f>IFERROR(IF('Adapted questions and answers'!$O14=1,(5-Points!X20)*-0.25,""),"")</f>
        <v/>
      </c>
      <c r="X56" s="176" t="str">
        <f>IFERROR(IF('Adapted questions and answers'!$O14=1,(5-Points!Y20)*-0.25,""),"")</f>
        <v/>
      </c>
      <c r="Y56" s="176" t="str">
        <f>IFERROR(IF('Adapted questions and answers'!$O14=1,(5-Points!Z20)*-0.25,""),"")</f>
        <v/>
      </c>
      <c r="Z56" s="176" t="str">
        <f>IFERROR(IF('Adapted questions and answers'!$O14=1,(5-Points!AA20)*-0.25,""),"")</f>
        <v/>
      </c>
    </row>
    <row r="57" spans="1:26" ht="14.25" customHeight="1">
      <c r="A57" s="176" t="s">
        <v>166</v>
      </c>
      <c r="B57" s="176">
        <f>IFERROR(IF('Adapted questions and answers'!$O15=1,(5-Points!C21)*-0.25,""),"")</f>
        <v>-0.75</v>
      </c>
      <c r="C57" s="176">
        <f>IFERROR(IF('Adapted questions and answers'!$O15=1,(5-Points!D21)*-0.25,""),"")</f>
        <v>-0.25</v>
      </c>
      <c r="D57" s="176" t="str">
        <f>IFERROR(IF('Adapted questions and answers'!$O15=1,(5-Points!E21)*-0.25,""),"")</f>
        <v/>
      </c>
      <c r="E57" s="176" t="str">
        <f>IFERROR(IF('Adapted questions and answers'!$O15=1,(5-Points!F21)*-0.25,""),"")</f>
        <v/>
      </c>
      <c r="F57" s="176" t="str">
        <f>IFERROR(IF('Adapted questions and answers'!$O15=1,(5-Points!G21)*-0.25,""),"")</f>
        <v/>
      </c>
      <c r="G57" s="176" t="str">
        <f>IFERROR(IF('Adapted questions and answers'!$O15=1,(5-Points!H21)*-0.25,""),"")</f>
        <v/>
      </c>
      <c r="H57" s="176" t="str">
        <f>IFERROR(IF('Adapted questions and answers'!$O15=1,(5-Points!I21)*-0.25,""),"")</f>
        <v/>
      </c>
      <c r="I57" s="176" t="str">
        <f>IFERROR(IF('Adapted questions and answers'!$O15=1,(5-Points!J21)*-0.25,""),"")</f>
        <v/>
      </c>
      <c r="J57" s="176" t="str">
        <f>IFERROR(IF('Adapted questions and answers'!$O15=1,(5-Points!K21)*-0.25,""),"")</f>
        <v/>
      </c>
      <c r="K57" s="176" t="str">
        <f>IFERROR(IF('Adapted questions and answers'!$O15=1,(5-Points!L21)*-0.25,""),"")</f>
        <v/>
      </c>
      <c r="L57" s="176" t="str">
        <f>IFERROR(IF('Adapted questions and answers'!$O15=1,(5-Points!M21)*-0.25,""),"")</f>
        <v/>
      </c>
      <c r="M57" s="176" t="str">
        <f>IFERROR(IF('Adapted questions and answers'!$O15=1,(5-Points!N21)*-0.25,""),"")</f>
        <v/>
      </c>
      <c r="N57" s="176" t="str">
        <f>IFERROR(IF('Adapted questions and answers'!$O15=1,(5-Points!O21)*-0.25,""),"")</f>
        <v/>
      </c>
      <c r="O57" s="176" t="str">
        <f>IFERROR(IF('Adapted questions and answers'!$O15=1,(5-Points!P21)*-0.25,""),"")</f>
        <v/>
      </c>
      <c r="P57" s="176" t="str">
        <f>IFERROR(IF('Adapted questions and answers'!$O15=1,(5-Points!Q21)*-0.25,""),"")</f>
        <v/>
      </c>
      <c r="Q57" s="176" t="str">
        <f>IFERROR(IF('Adapted questions and answers'!$O15=1,(5-Points!R21)*-0.25,""),"")</f>
        <v/>
      </c>
      <c r="R57" s="176" t="str">
        <f>IFERROR(IF('Adapted questions and answers'!$O15=1,(5-Points!S21)*-0.25,""),"")</f>
        <v/>
      </c>
      <c r="S57" s="176" t="str">
        <f>IFERROR(IF('Adapted questions and answers'!$O15=1,(5-Points!T21)*-0.25,""),"")</f>
        <v/>
      </c>
      <c r="T57" s="176" t="str">
        <f>IFERROR(IF('Adapted questions and answers'!$O15=1,(5-Points!U21)*-0.25,""),"")</f>
        <v/>
      </c>
      <c r="U57" s="176" t="str">
        <f>IFERROR(IF('Adapted questions and answers'!$O15=1,(5-Points!V21)*-0.25,""),"")</f>
        <v/>
      </c>
      <c r="V57" s="176" t="str">
        <f>IFERROR(IF('Adapted questions and answers'!$O15=1,(5-Points!W21)*-0.25,""),"")</f>
        <v/>
      </c>
      <c r="W57" s="176" t="str">
        <f>IFERROR(IF('Adapted questions and answers'!$O15=1,(5-Points!X21)*-0.25,""),"")</f>
        <v/>
      </c>
      <c r="X57" s="176" t="str">
        <f>IFERROR(IF('Adapted questions and answers'!$O15=1,(5-Points!Y21)*-0.25,""),"")</f>
        <v/>
      </c>
      <c r="Y57" s="176" t="str">
        <f>IFERROR(IF('Adapted questions and answers'!$O15=1,(5-Points!Z21)*-0.25,""),"")</f>
        <v/>
      </c>
      <c r="Z57" s="176" t="str">
        <f>IFERROR(IF('Adapted questions and answers'!$O15=1,(5-Points!AA21)*-0.25,""),"")</f>
        <v/>
      </c>
    </row>
    <row r="58" spans="1:26" ht="14.25" customHeight="1">
      <c r="A58" s="176" t="s">
        <v>176</v>
      </c>
      <c r="B58" s="176">
        <f>IFERROR(IF('Adapted questions and answers'!$O16=1,(5-Points!C22)*-0.25,""),"")</f>
        <v>-0.75</v>
      </c>
      <c r="C58" s="176">
        <f>IFERROR(IF('Adapted questions and answers'!$O16=1,(5-Points!D22)*-0.25,""),"")</f>
        <v>-0.5</v>
      </c>
      <c r="D58" s="176" t="str">
        <f>IFERROR(IF('Adapted questions and answers'!$O16=1,(5-Points!E22)*-0.25,""),"")</f>
        <v/>
      </c>
      <c r="E58" s="176" t="str">
        <f>IFERROR(IF('Adapted questions and answers'!$O16=1,(5-Points!F22)*-0.25,""),"")</f>
        <v/>
      </c>
      <c r="F58" s="176" t="str">
        <f>IFERROR(IF('Adapted questions and answers'!$O16=1,(5-Points!G22)*-0.25,""),"")</f>
        <v/>
      </c>
      <c r="G58" s="176" t="str">
        <f>IFERROR(IF('Adapted questions and answers'!$O16=1,(5-Points!H22)*-0.25,""),"")</f>
        <v/>
      </c>
      <c r="H58" s="176" t="str">
        <f>IFERROR(IF('Adapted questions and answers'!$O16=1,(5-Points!I22)*-0.25,""),"")</f>
        <v/>
      </c>
      <c r="I58" s="176" t="str">
        <f>IFERROR(IF('Adapted questions and answers'!$O16=1,(5-Points!J22)*-0.25,""),"")</f>
        <v/>
      </c>
      <c r="J58" s="176" t="str">
        <f>IFERROR(IF('Adapted questions and answers'!$O16=1,(5-Points!K22)*-0.25,""),"")</f>
        <v/>
      </c>
      <c r="K58" s="176" t="str">
        <f>IFERROR(IF('Adapted questions and answers'!$O16=1,(5-Points!L22)*-0.25,""),"")</f>
        <v/>
      </c>
      <c r="L58" s="176" t="str">
        <f>IFERROR(IF('Adapted questions and answers'!$O16=1,(5-Points!M22)*-0.25,""),"")</f>
        <v/>
      </c>
      <c r="M58" s="176" t="str">
        <f>IFERROR(IF('Adapted questions and answers'!$O16=1,(5-Points!N22)*-0.25,""),"")</f>
        <v/>
      </c>
      <c r="N58" s="176" t="str">
        <f>IFERROR(IF('Adapted questions and answers'!$O16=1,(5-Points!O22)*-0.25,""),"")</f>
        <v/>
      </c>
      <c r="O58" s="176" t="str">
        <f>IFERROR(IF('Adapted questions and answers'!$O16=1,(5-Points!P22)*-0.25,""),"")</f>
        <v/>
      </c>
      <c r="P58" s="176" t="str">
        <f>IFERROR(IF('Adapted questions and answers'!$O16=1,(5-Points!Q22)*-0.25,""),"")</f>
        <v/>
      </c>
      <c r="Q58" s="176" t="str">
        <f>IFERROR(IF('Adapted questions and answers'!$O16=1,(5-Points!R22)*-0.25,""),"")</f>
        <v/>
      </c>
      <c r="R58" s="176" t="str">
        <f>IFERROR(IF('Adapted questions and answers'!$O16=1,(5-Points!S22)*-0.25,""),"")</f>
        <v/>
      </c>
      <c r="S58" s="176" t="str">
        <f>IFERROR(IF('Adapted questions and answers'!$O16=1,(5-Points!T22)*-0.25,""),"")</f>
        <v/>
      </c>
      <c r="T58" s="176" t="str">
        <f>IFERROR(IF('Adapted questions and answers'!$O16=1,(5-Points!U22)*-0.25,""),"")</f>
        <v/>
      </c>
      <c r="U58" s="176" t="str">
        <f>IFERROR(IF('Adapted questions and answers'!$O16=1,(5-Points!V22)*-0.25,""),"")</f>
        <v/>
      </c>
      <c r="V58" s="176" t="str">
        <f>IFERROR(IF('Adapted questions and answers'!$O16=1,(5-Points!W22)*-0.25,""),"")</f>
        <v/>
      </c>
      <c r="W58" s="176" t="str">
        <f>IFERROR(IF('Adapted questions and answers'!$O16=1,(5-Points!X22)*-0.25,""),"")</f>
        <v/>
      </c>
      <c r="X58" s="176" t="str">
        <f>IFERROR(IF('Adapted questions and answers'!$O16=1,(5-Points!Y22)*-0.25,""),"")</f>
        <v/>
      </c>
      <c r="Y58" s="176" t="str">
        <f>IFERROR(IF('Adapted questions and answers'!$O16=1,(5-Points!Z22)*-0.25,""),"")</f>
        <v/>
      </c>
      <c r="Z58" s="176" t="str">
        <f>IFERROR(IF('Adapted questions and answers'!$O16=1,(5-Points!AA22)*-0.25,""),"")</f>
        <v/>
      </c>
    </row>
    <row r="59" spans="1:26" ht="14.25" customHeight="1">
      <c r="A59" s="176" t="s">
        <v>186</v>
      </c>
      <c r="B59" s="176">
        <f>IFERROR(IF('Adapted questions and answers'!$O17=1,(5-Points!C23)*-0.25,""),"")</f>
        <v>-0.25</v>
      </c>
      <c r="C59" s="176">
        <f>IFERROR(IF('Adapted questions and answers'!$O17=1,(5-Points!D23)*-0.25,""),"")</f>
        <v>-0.75</v>
      </c>
      <c r="D59" s="176" t="str">
        <f>IFERROR(IF('Adapted questions and answers'!$O17=1,(5-Points!E23)*-0.25,""),"")</f>
        <v/>
      </c>
      <c r="E59" s="176" t="str">
        <f>IFERROR(IF('Adapted questions and answers'!$O17=1,(5-Points!F23)*-0.25,""),"")</f>
        <v/>
      </c>
      <c r="F59" s="176" t="str">
        <f>IFERROR(IF('Adapted questions and answers'!$O17=1,(5-Points!G23)*-0.25,""),"")</f>
        <v/>
      </c>
      <c r="G59" s="176" t="str">
        <f>IFERROR(IF('Adapted questions and answers'!$O17=1,(5-Points!H23)*-0.25,""),"")</f>
        <v/>
      </c>
      <c r="H59" s="176" t="str">
        <f>IFERROR(IF('Adapted questions and answers'!$O17=1,(5-Points!I23)*-0.25,""),"")</f>
        <v/>
      </c>
      <c r="I59" s="176" t="str">
        <f>IFERROR(IF('Adapted questions and answers'!$O17=1,(5-Points!J23)*-0.25,""),"")</f>
        <v/>
      </c>
      <c r="J59" s="176" t="str">
        <f>IFERROR(IF('Adapted questions and answers'!$O17=1,(5-Points!K23)*-0.25,""),"")</f>
        <v/>
      </c>
      <c r="K59" s="176" t="str">
        <f>IFERROR(IF('Adapted questions and answers'!$O17=1,(5-Points!L23)*-0.25,""),"")</f>
        <v/>
      </c>
      <c r="L59" s="176" t="str">
        <f>IFERROR(IF('Adapted questions and answers'!$O17=1,(5-Points!M23)*-0.25,""),"")</f>
        <v/>
      </c>
      <c r="M59" s="176" t="str">
        <f>IFERROR(IF('Adapted questions and answers'!$O17=1,(5-Points!N23)*-0.25,""),"")</f>
        <v/>
      </c>
      <c r="N59" s="176" t="str">
        <f>IFERROR(IF('Adapted questions and answers'!$O17=1,(5-Points!O23)*-0.25,""),"")</f>
        <v/>
      </c>
      <c r="O59" s="176" t="str">
        <f>IFERROR(IF('Adapted questions and answers'!$O17=1,(5-Points!P23)*-0.25,""),"")</f>
        <v/>
      </c>
      <c r="P59" s="176" t="str">
        <f>IFERROR(IF('Adapted questions and answers'!$O17=1,(5-Points!Q23)*-0.25,""),"")</f>
        <v/>
      </c>
      <c r="Q59" s="176" t="str">
        <f>IFERROR(IF('Adapted questions and answers'!$O17=1,(5-Points!R23)*-0.25,""),"")</f>
        <v/>
      </c>
      <c r="R59" s="176" t="str">
        <f>IFERROR(IF('Adapted questions and answers'!$O17=1,(5-Points!S23)*-0.25,""),"")</f>
        <v/>
      </c>
      <c r="S59" s="176" t="str">
        <f>IFERROR(IF('Adapted questions and answers'!$O17=1,(5-Points!T23)*-0.25,""),"")</f>
        <v/>
      </c>
      <c r="T59" s="176" t="str">
        <f>IFERROR(IF('Adapted questions and answers'!$O17=1,(5-Points!U23)*-0.25,""),"")</f>
        <v/>
      </c>
      <c r="U59" s="176" t="str">
        <f>IFERROR(IF('Adapted questions and answers'!$O17=1,(5-Points!V23)*-0.25,""),"")</f>
        <v/>
      </c>
      <c r="V59" s="176" t="str">
        <f>IFERROR(IF('Adapted questions and answers'!$O17=1,(5-Points!W23)*-0.25,""),"")</f>
        <v/>
      </c>
      <c r="W59" s="176" t="str">
        <f>IFERROR(IF('Adapted questions and answers'!$O17=1,(5-Points!X23)*-0.25,""),"")</f>
        <v/>
      </c>
      <c r="X59" s="176" t="str">
        <f>IFERROR(IF('Adapted questions and answers'!$O17=1,(5-Points!Y23)*-0.25,""),"")</f>
        <v/>
      </c>
      <c r="Y59" s="176" t="str">
        <f>IFERROR(IF('Adapted questions and answers'!$O17=1,(5-Points!Z23)*-0.25,""),"")</f>
        <v/>
      </c>
      <c r="Z59" s="176" t="str">
        <f>IFERROR(IF('Adapted questions and answers'!$O17=1,(5-Points!AA23)*-0.25,""),"")</f>
        <v/>
      </c>
    </row>
    <row r="60" spans="1:26" ht="14.25" customHeight="1">
      <c r="A60" s="176" t="s">
        <v>196</v>
      </c>
      <c r="B60" s="176" t="str">
        <f>IFERROR(IF('Adapted questions and answers'!$O18=1,(5-Points!C24)*-0.25,""),"")</f>
        <v/>
      </c>
      <c r="C60" s="176" t="str">
        <f>IFERROR(IF('Adapted questions and answers'!$O18=1,(5-Points!D24)*-0.25,""),"")</f>
        <v/>
      </c>
      <c r="D60" s="176" t="str">
        <f>IFERROR(IF('Adapted questions and answers'!$O18=1,(5-Points!E24)*-0.25,""),"")</f>
        <v/>
      </c>
      <c r="E60" s="176" t="str">
        <f>IFERROR(IF('Adapted questions and answers'!$O18=1,(5-Points!F24)*-0.25,""),"")</f>
        <v/>
      </c>
      <c r="F60" s="176" t="str">
        <f>IFERROR(IF('Adapted questions and answers'!$O18=1,(5-Points!G24)*-0.25,""),"")</f>
        <v/>
      </c>
      <c r="G60" s="176" t="str">
        <f>IFERROR(IF('Adapted questions and answers'!$O18=1,(5-Points!H24)*-0.25,""),"")</f>
        <v/>
      </c>
      <c r="H60" s="176" t="str">
        <f>IFERROR(IF('Adapted questions and answers'!$O18=1,(5-Points!I24)*-0.25,""),"")</f>
        <v/>
      </c>
      <c r="I60" s="176" t="str">
        <f>IFERROR(IF('Adapted questions and answers'!$O18=1,(5-Points!J24)*-0.25,""),"")</f>
        <v/>
      </c>
      <c r="J60" s="176" t="str">
        <f>IFERROR(IF('Adapted questions and answers'!$O18=1,(5-Points!K24)*-0.25,""),"")</f>
        <v/>
      </c>
      <c r="K60" s="176" t="str">
        <f>IFERROR(IF('Adapted questions and answers'!$O18=1,(5-Points!L24)*-0.25,""),"")</f>
        <v/>
      </c>
      <c r="L60" s="176" t="str">
        <f>IFERROR(IF('Adapted questions and answers'!$O18=1,(5-Points!M24)*-0.25,""),"")</f>
        <v/>
      </c>
      <c r="M60" s="176" t="str">
        <f>IFERROR(IF('Adapted questions and answers'!$O18=1,(5-Points!N24)*-0.25,""),"")</f>
        <v/>
      </c>
      <c r="N60" s="176" t="str">
        <f>IFERROR(IF('Adapted questions and answers'!$O18=1,(5-Points!O24)*-0.25,""),"")</f>
        <v/>
      </c>
      <c r="O60" s="176" t="str">
        <f>IFERROR(IF('Adapted questions and answers'!$O18=1,(5-Points!P24)*-0.25,""),"")</f>
        <v/>
      </c>
      <c r="P60" s="176" t="str">
        <f>IFERROR(IF('Adapted questions and answers'!$O18=1,(5-Points!Q24)*-0.25,""),"")</f>
        <v/>
      </c>
      <c r="Q60" s="176" t="str">
        <f>IFERROR(IF('Adapted questions and answers'!$O18=1,(5-Points!R24)*-0.25,""),"")</f>
        <v/>
      </c>
      <c r="R60" s="176" t="str">
        <f>IFERROR(IF('Adapted questions and answers'!$O18=1,(5-Points!S24)*-0.25,""),"")</f>
        <v/>
      </c>
      <c r="S60" s="176" t="str">
        <f>IFERROR(IF('Adapted questions and answers'!$O18=1,(5-Points!T24)*-0.25,""),"")</f>
        <v/>
      </c>
      <c r="T60" s="176" t="str">
        <f>IFERROR(IF('Adapted questions and answers'!$O18=1,(5-Points!U24)*-0.25,""),"")</f>
        <v/>
      </c>
      <c r="U60" s="176" t="str">
        <f>IFERROR(IF('Adapted questions and answers'!$O18=1,(5-Points!V24)*-0.25,""),"")</f>
        <v/>
      </c>
      <c r="V60" s="176" t="str">
        <f>IFERROR(IF('Adapted questions and answers'!$O18=1,(5-Points!W24)*-0.25,""),"")</f>
        <v/>
      </c>
      <c r="W60" s="176" t="str">
        <f>IFERROR(IF('Adapted questions and answers'!$O18=1,(5-Points!X24)*-0.25,""),"")</f>
        <v/>
      </c>
      <c r="X60" s="176" t="str">
        <f>IFERROR(IF('Adapted questions and answers'!$O18=1,(5-Points!Y24)*-0.25,""),"")</f>
        <v/>
      </c>
      <c r="Y60" s="176" t="str">
        <f>IFERROR(IF('Adapted questions and answers'!$O18=1,(5-Points!Z24)*-0.25,""),"")</f>
        <v/>
      </c>
      <c r="Z60" s="176" t="str">
        <f>IFERROR(IF('Adapted questions and answers'!$O18=1,(5-Points!AA24)*-0.25,""),"")</f>
        <v/>
      </c>
    </row>
    <row r="61" spans="1:26" ht="14.25" customHeight="1">
      <c r="A61" s="176" t="s">
        <v>206</v>
      </c>
      <c r="B61" s="176">
        <f>IFERROR(IF('Adapted questions and answers'!$O19=1,(5-Points!C29)*-0.25,""),"")</f>
        <v>0</v>
      </c>
      <c r="C61" s="176">
        <f>IFERROR(IF('Adapted questions and answers'!$O19=1,(5-Points!D29)*-0.25,""),"")</f>
        <v>-1</v>
      </c>
      <c r="D61" s="176" t="str">
        <f>IFERROR(IF('Adapted questions and answers'!$O19=1,(5-Points!E29)*-0.25,""),"")</f>
        <v/>
      </c>
      <c r="E61" s="176" t="str">
        <f>IFERROR(IF('Adapted questions and answers'!$O19=1,(5-Points!F29)*-0.25,""),"")</f>
        <v/>
      </c>
      <c r="F61" s="176" t="str">
        <f>IFERROR(IF('Adapted questions and answers'!$O19=1,(5-Points!G29)*-0.25,""),"")</f>
        <v/>
      </c>
      <c r="G61" s="176" t="str">
        <f>IFERROR(IF('Adapted questions and answers'!$O19=1,(5-Points!H29)*-0.25,""),"")</f>
        <v/>
      </c>
      <c r="H61" s="176" t="str">
        <f>IFERROR(IF('Adapted questions and answers'!$O19=1,(5-Points!I29)*-0.25,""),"")</f>
        <v/>
      </c>
      <c r="I61" s="176" t="str">
        <f>IFERROR(IF('Adapted questions and answers'!$O19=1,(5-Points!J29)*-0.25,""),"")</f>
        <v/>
      </c>
      <c r="J61" s="176" t="str">
        <f>IFERROR(IF('Adapted questions and answers'!$O19=1,(5-Points!K29)*-0.25,""),"")</f>
        <v/>
      </c>
      <c r="K61" s="176" t="str">
        <f>IFERROR(IF('Adapted questions and answers'!$O19=1,(5-Points!L29)*-0.25,""),"")</f>
        <v/>
      </c>
      <c r="L61" s="176" t="str">
        <f>IFERROR(IF('Adapted questions and answers'!$O19=1,(5-Points!M29)*-0.25,""),"")</f>
        <v/>
      </c>
      <c r="M61" s="176" t="str">
        <f>IFERROR(IF('Adapted questions and answers'!$O19=1,(5-Points!N29)*-0.25,""),"")</f>
        <v/>
      </c>
      <c r="N61" s="176" t="str">
        <f>IFERROR(IF('Adapted questions and answers'!$O19=1,(5-Points!O29)*-0.25,""),"")</f>
        <v/>
      </c>
      <c r="O61" s="176" t="str">
        <f>IFERROR(IF('Adapted questions and answers'!$O19=1,(5-Points!P29)*-0.25,""),"")</f>
        <v/>
      </c>
      <c r="P61" s="176" t="str">
        <f>IFERROR(IF('Adapted questions and answers'!$O19=1,(5-Points!Q29)*-0.25,""),"")</f>
        <v/>
      </c>
      <c r="Q61" s="176" t="str">
        <f>IFERROR(IF('Adapted questions and answers'!$O19=1,(5-Points!R29)*-0.25,""),"")</f>
        <v/>
      </c>
      <c r="R61" s="176" t="str">
        <f>IFERROR(IF('Adapted questions and answers'!$O19=1,(5-Points!S29)*-0.25,""),"")</f>
        <v/>
      </c>
      <c r="S61" s="176" t="str">
        <f>IFERROR(IF('Adapted questions and answers'!$O19=1,(5-Points!T29)*-0.25,""),"")</f>
        <v/>
      </c>
      <c r="T61" s="176" t="str">
        <f>IFERROR(IF('Adapted questions and answers'!$O19=1,(5-Points!U29)*-0.25,""),"")</f>
        <v/>
      </c>
      <c r="U61" s="176" t="str">
        <f>IFERROR(IF('Adapted questions and answers'!$O19=1,(5-Points!V29)*-0.25,""),"")</f>
        <v/>
      </c>
      <c r="V61" s="176" t="str">
        <f>IFERROR(IF('Adapted questions and answers'!$O19=1,(5-Points!W29)*-0.25,""),"")</f>
        <v/>
      </c>
      <c r="W61" s="176" t="str">
        <f>IFERROR(IF('Adapted questions and answers'!$O19=1,(5-Points!X29)*-0.25,""),"")</f>
        <v/>
      </c>
      <c r="X61" s="176" t="str">
        <f>IFERROR(IF('Adapted questions and answers'!$O19=1,(5-Points!Y29)*-0.25,""),"")</f>
        <v/>
      </c>
      <c r="Y61" s="176" t="str">
        <f>IFERROR(IF('Adapted questions and answers'!$O19=1,(5-Points!Z29)*-0.25,""),"")</f>
        <v/>
      </c>
      <c r="Z61" s="176" t="str">
        <f>IFERROR(IF('Adapted questions and answers'!$O19=1,(5-Points!AA29)*-0.25,""),"")</f>
        <v/>
      </c>
    </row>
    <row r="62" spans="1:26" ht="14.25" customHeight="1">
      <c r="A62" s="176" t="s">
        <v>216</v>
      </c>
      <c r="B62" s="176" t="str">
        <f>IFERROR(IF('Adapted questions and answers'!$O20=1,(5-Points!C30)*-0.25,""),"")</f>
        <v/>
      </c>
      <c r="C62" s="176" t="str">
        <f>IFERROR(IF('Adapted questions and answers'!$O20=1,(5-Points!D30)*-0.25,""),"")</f>
        <v/>
      </c>
      <c r="D62" s="176" t="str">
        <f>IFERROR(IF('Adapted questions and answers'!$O20=1,(5-Points!E30)*-0.25,""),"")</f>
        <v/>
      </c>
      <c r="E62" s="176" t="str">
        <f>IFERROR(IF('Adapted questions and answers'!$O20=1,(5-Points!F30)*-0.25,""),"")</f>
        <v/>
      </c>
      <c r="F62" s="176" t="str">
        <f>IFERROR(IF('Adapted questions and answers'!$O20=1,(5-Points!G30)*-0.25,""),"")</f>
        <v/>
      </c>
      <c r="G62" s="176" t="str">
        <f>IFERROR(IF('Adapted questions and answers'!$O20=1,(5-Points!H30)*-0.25,""),"")</f>
        <v/>
      </c>
      <c r="H62" s="176" t="str">
        <f>IFERROR(IF('Adapted questions and answers'!$O20=1,(5-Points!I30)*-0.25,""),"")</f>
        <v/>
      </c>
      <c r="I62" s="176" t="str">
        <f>IFERROR(IF('Adapted questions and answers'!$O20=1,(5-Points!J30)*-0.25,""),"")</f>
        <v/>
      </c>
      <c r="J62" s="176" t="str">
        <f>IFERROR(IF('Adapted questions and answers'!$O20=1,(5-Points!K30)*-0.25,""),"")</f>
        <v/>
      </c>
      <c r="K62" s="176" t="str">
        <f>IFERROR(IF('Adapted questions and answers'!$O20=1,(5-Points!L30)*-0.25,""),"")</f>
        <v/>
      </c>
      <c r="L62" s="176" t="str">
        <f>IFERROR(IF('Adapted questions and answers'!$O20=1,(5-Points!M30)*-0.25,""),"")</f>
        <v/>
      </c>
      <c r="M62" s="176" t="str">
        <f>IFERROR(IF('Adapted questions and answers'!$O20=1,(5-Points!N30)*-0.25,""),"")</f>
        <v/>
      </c>
      <c r="N62" s="176" t="str">
        <f>IFERROR(IF('Adapted questions and answers'!$O20=1,(5-Points!O30)*-0.25,""),"")</f>
        <v/>
      </c>
      <c r="O62" s="176" t="str">
        <f>IFERROR(IF('Adapted questions and answers'!$O20=1,(5-Points!P30)*-0.25,""),"")</f>
        <v/>
      </c>
      <c r="P62" s="176" t="str">
        <f>IFERROR(IF('Adapted questions and answers'!$O20=1,(5-Points!Q30)*-0.25,""),"")</f>
        <v/>
      </c>
      <c r="Q62" s="176" t="str">
        <f>IFERROR(IF('Adapted questions and answers'!$O20=1,(5-Points!R30)*-0.25,""),"")</f>
        <v/>
      </c>
      <c r="R62" s="176" t="str">
        <f>IFERROR(IF('Adapted questions and answers'!$O20=1,(5-Points!S30)*-0.25,""),"")</f>
        <v/>
      </c>
      <c r="S62" s="176" t="str">
        <f>IFERROR(IF('Adapted questions and answers'!$O20=1,(5-Points!T30)*-0.25,""),"")</f>
        <v/>
      </c>
      <c r="T62" s="176" t="str">
        <f>IFERROR(IF('Adapted questions and answers'!$O20=1,(5-Points!U30)*-0.25,""),"")</f>
        <v/>
      </c>
      <c r="U62" s="176" t="str">
        <f>IFERROR(IF('Adapted questions and answers'!$O20=1,(5-Points!V30)*-0.25,""),"")</f>
        <v/>
      </c>
      <c r="V62" s="176" t="str">
        <f>IFERROR(IF('Adapted questions and answers'!$O20=1,(5-Points!W30)*-0.25,""),"")</f>
        <v/>
      </c>
      <c r="W62" s="176" t="str">
        <f>IFERROR(IF('Adapted questions and answers'!$O20=1,(5-Points!X30)*-0.25,""),"")</f>
        <v/>
      </c>
      <c r="X62" s="176" t="str">
        <f>IFERROR(IF('Adapted questions and answers'!$O20=1,(5-Points!Y30)*-0.25,""),"")</f>
        <v/>
      </c>
      <c r="Y62" s="176" t="str">
        <f>IFERROR(IF('Adapted questions and answers'!$O20=1,(5-Points!Z30)*-0.25,""),"")</f>
        <v/>
      </c>
      <c r="Z62" s="176" t="str">
        <f>IFERROR(IF('Adapted questions and answers'!$O20=1,(5-Points!AA30)*-0.25,""),"")</f>
        <v/>
      </c>
    </row>
    <row r="63" spans="1:26" ht="14.25" customHeight="1">
      <c r="A63" s="176" t="s">
        <v>226</v>
      </c>
      <c r="B63" s="176" t="str">
        <f>IFERROR(IF('Adapted questions and answers'!$O21=1,(5-Points!C31)*-0.25,""),"")</f>
        <v/>
      </c>
      <c r="C63" s="176" t="str">
        <f>IFERROR(IF('Adapted questions and answers'!$O21=1,(5-Points!D31)*-0.25,""),"")</f>
        <v/>
      </c>
      <c r="D63" s="176" t="str">
        <f>IFERROR(IF('Adapted questions and answers'!$O21=1,(5-Points!E31)*-0.25,""),"")</f>
        <v/>
      </c>
      <c r="E63" s="176" t="str">
        <f>IFERROR(IF('Adapted questions and answers'!$O21=1,(5-Points!F31)*-0.25,""),"")</f>
        <v/>
      </c>
      <c r="F63" s="176" t="str">
        <f>IFERROR(IF('Adapted questions and answers'!$O21=1,(5-Points!G31)*-0.25,""),"")</f>
        <v/>
      </c>
      <c r="G63" s="176" t="str">
        <f>IFERROR(IF('Adapted questions and answers'!$O21=1,(5-Points!H31)*-0.25,""),"")</f>
        <v/>
      </c>
      <c r="H63" s="176" t="str">
        <f>IFERROR(IF('Adapted questions and answers'!$O21=1,(5-Points!I31)*-0.25,""),"")</f>
        <v/>
      </c>
      <c r="I63" s="176" t="str">
        <f>IFERROR(IF('Adapted questions and answers'!$O21=1,(5-Points!J31)*-0.25,""),"")</f>
        <v/>
      </c>
      <c r="J63" s="176" t="str">
        <f>IFERROR(IF('Adapted questions and answers'!$O21=1,(5-Points!K31)*-0.25,""),"")</f>
        <v/>
      </c>
      <c r="K63" s="176" t="str">
        <f>IFERROR(IF('Adapted questions and answers'!$O21=1,(5-Points!L31)*-0.25,""),"")</f>
        <v/>
      </c>
      <c r="L63" s="176" t="str">
        <f>IFERROR(IF('Adapted questions and answers'!$O21=1,(5-Points!M31)*-0.25,""),"")</f>
        <v/>
      </c>
      <c r="M63" s="176" t="str">
        <f>IFERROR(IF('Adapted questions and answers'!$O21=1,(5-Points!N31)*-0.25,""),"")</f>
        <v/>
      </c>
      <c r="N63" s="176" t="str">
        <f>IFERROR(IF('Adapted questions and answers'!$O21=1,(5-Points!O31)*-0.25,""),"")</f>
        <v/>
      </c>
      <c r="O63" s="176" t="str">
        <f>IFERROR(IF('Adapted questions and answers'!$O21=1,(5-Points!P31)*-0.25,""),"")</f>
        <v/>
      </c>
      <c r="P63" s="176" t="str">
        <f>IFERROR(IF('Adapted questions and answers'!$O21=1,(5-Points!Q31)*-0.25,""),"")</f>
        <v/>
      </c>
      <c r="Q63" s="176" t="str">
        <f>IFERROR(IF('Adapted questions and answers'!$O21=1,(5-Points!R31)*-0.25,""),"")</f>
        <v/>
      </c>
      <c r="R63" s="176" t="str">
        <f>IFERROR(IF('Adapted questions and answers'!$O21=1,(5-Points!S31)*-0.25,""),"")</f>
        <v/>
      </c>
      <c r="S63" s="176" t="str">
        <f>IFERROR(IF('Adapted questions and answers'!$O21=1,(5-Points!T31)*-0.25,""),"")</f>
        <v/>
      </c>
      <c r="T63" s="176" t="str">
        <f>IFERROR(IF('Adapted questions and answers'!$O21=1,(5-Points!U31)*-0.25,""),"")</f>
        <v/>
      </c>
      <c r="U63" s="176" t="str">
        <f>IFERROR(IF('Adapted questions and answers'!$O21=1,(5-Points!V31)*-0.25,""),"")</f>
        <v/>
      </c>
      <c r="V63" s="176" t="str">
        <f>IFERROR(IF('Adapted questions and answers'!$O21=1,(5-Points!W31)*-0.25,""),"")</f>
        <v/>
      </c>
      <c r="W63" s="176" t="str">
        <f>IFERROR(IF('Adapted questions and answers'!$O21=1,(5-Points!X31)*-0.25,""),"")</f>
        <v/>
      </c>
      <c r="X63" s="176" t="str">
        <f>IFERROR(IF('Adapted questions and answers'!$O21=1,(5-Points!Y31)*-0.25,""),"")</f>
        <v/>
      </c>
      <c r="Y63" s="176" t="str">
        <f>IFERROR(IF('Adapted questions and answers'!$O21=1,(5-Points!Z31)*-0.25,""),"")</f>
        <v/>
      </c>
      <c r="Z63" s="176" t="str">
        <f>IFERROR(IF('Adapted questions and answers'!$O21=1,(5-Points!AA31)*-0.25,""),"")</f>
        <v/>
      </c>
    </row>
    <row r="64" spans="1:26" ht="14.25" customHeight="1">
      <c r="A64" s="176" t="s">
        <v>233</v>
      </c>
      <c r="B64" s="176">
        <f>IFERROR(IF('Adapted questions and answers'!$O22=1,(5-Points!C32)*-0.25,""),"")</f>
        <v>-1</v>
      </c>
      <c r="C64" s="176">
        <f>IFERROR(IF('Adapted questions and answers'!$O22=1,(5-Points!D32)*-0.25,""),"")</f>
        <v>-0.25</v>
      </c>
      <c r="D64" s="176" t="str">
        <f>IFERROR(IF('Adapted questions and answers'!$O22=1,(5-Points!E32)*-0.25,""),"")</f>
        <v/>
      </c>
      <c r="E64" s="176" t="str">
        <f>IFERROR(IF('Adapted questions and answers'!$O22=1,(5-Points!F32)*-0.25,""),"")</f>
        <v/>
      </c>
      <c r="F64" s="176" t="str">
        <f>IFERROR(IF('Adapted questions and answers'!$O22=1,(5-Points!G32)*-0.25,""),"")</f>
        <v/>
      </c>
      <c r="G64" s="176" t="str">
        <f>IFERROR(IF('Adapted questions and answers'!$O22=1,(5-Points!H32)*-0.25,""),"")</f>
        <v/>
      </c>
      <c r="H64" s="176" t="str">
        <f>IFERROR(IF('Adapted questions and answers'!$O22=1,(5-Points!I32)*-0.25,""),"")</f>
        <v/>
      </c>
      <c r="I64" s="176" t="str">
        <f>IFERROR(IF('Adapted questions and answers'!$O22=1,(5-Points!J32)*-0.25,""),"")</f>
        <v/>
      </c>
      <c r="J64" s="176" t="str">
        <f>IFERROR(IF('Adapted questions and answers'!$O22=1,(5-Points!K32)*-0.25,""),"")</f>
        <v/>
      </c>
      <c r="K64" s="176" t="str">
        <f>IFERROR(IF('Adapted questions and answers'!$O22=1,(5-Points!L32)*-0.25,""),"")</f>
        <v/>
      </c>
      <c r="L64" s="176" t="str">
        <f>IFERROR(IF('Adapted questions and answers'!$O22=1,(5-Points!M32)*-0.25,""),"")</f>
        <v/>
      </c>
      <c r="M64" s="176" t="str">
        <f>IFERROR(IF('Adapted questions and answers'!$O22=1,(5-Points!N32)*-0.25,""),"")</f>
        <v/>
      </c>
      <c r="N64" s="176" t="str">
        <f>IFERROR(IF('Adapted questions and answers'!$O22=1,(5-Points!O32)*-0.25,""),"")</f>
        <v/>
      </c>
      <c r="O64" s="176" t="str">
        <f>IFERROR(IF('Adapted questions and answers'!$O22=1,(5-Points!P32)*-0.25,""),"")</f>
        <v/>
      </c>
      <c r="P64" s="176" t="str">
        <f>IFERROR(IF('Adapted questions and answers'!$O22=1,(5-Points!Q32)*-0.25,""),"")</f>
        <v/>
      </c>
      <c r="Q64" s="176" t="str">
        <f>IFERROR(IF('Adapted questions and answers'!$O22=1,(5-Points!R32)*-0.25,""),"")</f>
        <v/>
      </c>
      <c r="R64" s="176" t="str">
        <f>IFERROR(IF('Adapted questions and answers'!$O22=1,(5-Points!S32)*-0.25,""),"")</f>
        <v/>
      </c>
      <c r="S64" s="176" t="str">
        <f>IFERROR(IF('Adapted questions and answers'!$O22=1,(5-Points!T32)*-0.25,""),"")</f>
        <v/>
      </c>
      <c r="T64" s="176" t="str">
        <f>IFERROR(IF('Adapted questions and answers'!$O22=1,(5-Points!U32)*-0.25,""),"")</f>
        <v/>
      </c>
      <c r="U64" s="176" t="str">
        <f>IFERROR(IF('Adapted questions and answers'!$O22=1,(5-Points!V32)*-0.25,""),"")</f>
        <v/>
      </c>
      <c r="V64" s="176" t="str">
        <f>IFERROR(IF('Adapted questions and answers'!$O22=1,(5-Points!W32)*-0.25,""),"")</f>
        <v/>
      </c>
      <c r="W64" s="176" t="str">
        <f>IFERROR(IF('Adapted questions and answers'!$O22=1,(5-Points!X32)*-0.25,""),"")</f>
        <v/>
      </c>
      <c r="X64" s="176" t="str">
        <f>IFERROR(IF('Adapted questions and answers'!$O22=1,(5-Points!Y32)*-0.25,""),"")</f>
        <v/>
      </c>
      <c r="Y64" s="176" t="str">
        <f>IFERROR(IF('Adapted questions and answers'!$O22=1,(5-Points!Z32)*-0.25,""),"")</f>
        <v/>
      </c>
      <c r="Z64" s="176" t="str">
        <f>IFERROR(IF('Adapted questions and answers'!$O22=1,(5-Points!AA32)*-0.25,""),"")</f>
        <v/>
      </c>
    </row>
    <row r="65" spans="1:26" ht="14.25" customHeight="1">
      <c r="A65" s="176" t="s">
        <v>243</v>
      </c>
      <c r="B65" s="176" t="str">
        <f>IFERROR(IF('Adapted questions and answers'!$O23=1,(5-Points!C33)*-0.25,""),"")</f>
        <v/>
      </c>
      <c r="C65" s="176" t="str">
        <f>IFERROR(IF('Adapted questions and answers'!$O23=1,(5-Points!D33)*-0.25,""),"")</f>
        <v/>
      </c>
      <c r="D65" s="176" t="str">
        <f>IFERROR(IF('Adapted questions and answers'!$O23=1,(5-Points!E33)*-0.25,""),"")</f>
        <v/>
      </c>
      <c r="E65" s="176" t="str">
        <f>IFERROR(IF('Adapted questions and answers'!$O23=1,(5-Points!F33)*-0.25,""),"")</f>
        <v/>
      </c>
      <c r="F65" s="176" t="str">
        <f>IFERROR(IF('Adapted questions and answers'!$O23=1,(5-Points!G33)*-0.25,""),"")</f>
        <v/>
      </c>
      <c r="G65" s="176" t="str">
        <f>IFERROR(IF('Adapted questions and answers'!$O23=1,(5-Points!H33)*-0.25,""),"")</f>
        <v/>
      </c>
      <c r="H65" s="176" t="str">
        <f>IFERROR(IF('Adapted questions and answers'!$O23=1,(5-Points!I33)*-0.25,""),"")</f>
        <v/>
      </c>
      <c r="I65" s="176" t="str">
        <f>IFERROR(IF('Adapted questions and answers'!$O23=1,(5-Points!J33)*-0.25,""),"")</f>
        <v/>
      </c>
      <c r="J65" s="176" t="str">
        <f>IFERROR(IF('Adapted questions and answers'!$O23=1,(5-Points!K33)*-0.25,""),"")</f>
        <v/>
      </c>
      <c r="K65" s="176" t="str">
        <f>IFERROR(IF('Adapted questions and answers'!$O23=1,(5-Points!L33)*-0.25,""),"")</f>
        <v/>
      </c>
      <c r="L65" s="176" t="str">
        <f>IFERROR(IF('Adapted questions and answers'!$O23=1,(5-Points!M33)*-0.25,""),"")</f>
        <v/>
      </c>
      <c r="M65" s="176" t="str">
        <f>IFERROR(IF('Adapted questions and answers'!$O23=1,(5-Points!N33)*-0.25,""),"")</f>
        <v/>
      </c>
      <c r="N65" s="176" t="str">
        <f>IFERROR(IF('Adapted questions and answers'!$O23=1,(5-Points!O33)*-0.25,""),"")</f>
        <v/>
      </c>
      <c r="O65" s="176" t="str">
        <f>IFERROR(IF('Adapted questions and answers'!$O23=1,(5-Points!P33)*-0.25,""),"")</f>
        <v/>
      </c>
      <c r="P65" s="176" t="str">
        <f>IFERROR(IF('Adapted questions and answers'!$O23=1,(5-Points!Q33)*-0.25,""),"")</f>
        <v/>
      </c>
      <c r="Q65" s="176" t="str">
        <f>IFERROR(IF('Adapted questions and answers'!$O23=1,(5-Points!R33)*-0.25,""),"")</f>
        <v/>
      </c>
      <c r="R65" s="176" t="str">
        <f>IFERROR(IF('Adapted questions and answers'!$O23=1,(5-Points!S33)*-0.25,""),"")</f>
        <v/>
      </c>
      <c r="S65" s="176" t="str">
        <f>IFERROR(IF('Adapted questions and answers'!$O23=1,(5-Points!T33)*-0.25,""),"")</f>
        <v/>
      </c>
      <c r="T65" s="176" t="str">
        <f>IFERROR(IF('Adapted questions and answers'!$O23=1,(5-Points!U33)*-0.25,""),"")</f>
        <v/>
      </c>
      <c r="U65" s="176" t="str">
        <f>IFERROR(IF('Adapted questions and answers'!$O23=1,(5-Points!V33)*-0.25,""),"")</f>
        <v/>
      </c>
      <c r="V65" s="176" t="str">
        <f>IFERROR(IF('Adapted questions and answers'!$O23=1,(5-Points!W33)*-0.25,""),"")</f>
        <v/>
      </c>
      <c r="W65" s="176" t="str">
        <f>IFERROR(IF('Adapted questions and answers'!$O23=1,(5-Points!X33)*-0.25,""),"")</f>
        <v/>
      </c>
      <c r="X65" s="176" t="str">
        <f>IFERROR(IF('Adapted questions and answers'!$O23=1,(5-Points!Y33)*-0.25,""),"")</f>
        <v/>
      </c>
      <c r="Y65" s="176" t="str">
        <f>IFERROR(IF('Adapted questions and answers'!$O23=1,(5-Points!Z33)*-0.25,""),"")</f>
        <v/>
      </c>
      <c r="Z65" s="176" t="str">
        <f>IFERROR(IF('Adapted questions and answers'!$O23=1,(5-Points!AA33)*-0.25,""),"")</f>
        <v/>
      </c>
    </row>
    <row r="66" spans="1:26" ht="14.25" customHeight="1">
      <c r="A66" s="176" t="s">
        <v>253</v>
      </c>
      <c r="B66" s="176" t="str">
        <f>IFERROR(IF('Adapted questions and answers'!$O24=1,(5-Points!C34)*-0.25,""),"")</f>
        <v/>
      </c>
      <c r="C66" s="176" t="str">
        <f>IFERROR(IF('Adapted questions and answers'!$O24=1,(5-Points!D34)*-0.25,""),"")</f>
        <v/>
      </c>
      <c r="D66" s="176" t="str">
        <f>IFERROR(IF('Adapted questions and answers'!$O24=1,(5-Points!E34)*-0.25,""),"")</f>
        <v/>
      </c>
      <c r="E66" s="176" t="str">
        <f>IFERROR(IF('Adapted questions and answers'!$O24=1,(5-Points!F34)*-0.25,""),"")</f>
        <v/>
      </c>
      <c r="F66" s="176" t="str">
        <f>IFERROR(IF('Adapted questions and answers'!$O24=1,(5-Points!G34)*-0.25,""),"")</f>
        <v/>
      </c>
      <c r="G66" s="176" t="str">
        <f>IFERROR(IF('Adapted questions and answers'!$O24=1,(5-Points!H34)*-0.25,""),"")</f>
        <v/>
      </c>
      <c r="H66" s="176" t="str">
        <f>IFERROR(IF('Adapted questions and answers'!$O24=1,(5-Points!I34)*-0.25,""),"")</f>
        <v/>
      </c>
      <c r="I66" s="176" t="str">
        <f>IFERROR(IF('Adapted questions and answers'!$O24=1,(5-Points!J34)*-0.25,""),"")</f>
        <v/>
      </c>
      <c r="J66" s="176" t="str">
        <f>IFERROR(IF('Adapted questions and answers'!$O24=1,(5-Points!K34)*-0.25,""),"")</f>
        <v/>
      </c>
      <c r="K66" s="176" t="str">
        <f>IFERROR(IF('Adapted questions and answers'!$O24=1,(5-Points!L34)*-0.25,""),"")</f>
        <v/>
      </c>
      <c r="L66" s="176" t="str">
        <f>IFERROR(IF('Adapted questions and answers'!$O24=1,(5-Points!M34)*-0.25,""),"")</f>
        <v/>
      </c>
      <c r="M66" s="176" t="str">
        <f>IFERROR(IF('Adapted questions and answers'!$O24=1,(5-Points!N34)*-0.25,""),"")</f>
        <v/>
      </c>
      <c r="N66" s="176" t="str">
        <f>IFERROR(IF('Adapted questions and answers'!$O24=1,(5-Points!O34)*-0.25,""),"")</f>
        <v/>
      </c>
      <c r="O66" s="176" t="str">
        <f>IFERROR(IF('Adapted questions and answers'!$O24=1,(5-Points!P34)*-0.25,""),"")</f>
        <v/>
      </c>
      <c r="P66" s="176" t="str">
        <f>IFERROR(IF('Adapted questions and answers'!$O24=1,(5-Points!Q34)*-0.25,""),"")</f>
        <v/>
      </c>
      <c r="Q66" s="176" t="str">
        <f>IFERROR(IF('Adapted questions and answers'!$O24=1,(5-Points!R34)*-0.25,""),"")</f>
        <v/>
      </c>
      <c r="R66" s="176" t="str">
        <f>IFERROR(IF('Adapted questions and answers'!$O24=1,(5-Points!S34)*-0.25,""),"")</f>
        <v/>
      </c>
      <c r="S66" s="176" t="str">
        <f>IFERROR(IF('Adapted questions and answers'!$O24=1,(5-Points!T34)*-0.25,""),"")</f>
        <v/>
      </c>
      <c r="T66" s="176" t="str">
        <f>IFERROR(IF('Adapted questions and answers'!$O24=1,(5-Points!U34)*-0.25,""),"")</f>
        <v/>
      </c>
      <c r="U66" s="176" t="str">
        <f>IFERROR(IF('Adapted questions and answers'!$O24=1,(5-Points!V34)*-0.25,""),"")</f>
        <v/>
      </c>
      <c r="V66" s="176" t="str">
        <f>IFERROR(IF('Adapted questions and answers'!$O24=1,(5-Points!W34)*-0.25,""),"")</f>
        <v/>
      </c>
      <c r="W66" s="176" t="str">
        <f>IFERROR(IF('Adapted questions and answers'!$O24=1,(5-Points!X34)*-0.25,""),"")</f>
        <v/>
      </c>
      <c r="X66" s="176" t="str">
        <f>IFERROR(IF('Adapted questions and answers'!$O24=1,(5-Points!Y34)*-0.25,""),"")</f>
        <v/>
      </c>
      <c r="Y66" s="176" t="str">
        <f>IFERROR(IF('Adapted questions and answers'!$O24=1,(5-Points!Z34)*-0.25,""),"")</f>
        <v/>
      </c>
      <c r="Z66" s="176" t="str">
        <f>IFERROR(IF('Adapted questions and answers'!$O24=1,(5-Points!AA34)*-0.25,""),"")</f>
        <v/>
      </c>
    </row>
    <row r="67" spans="1:26" ht="14.25" customHeight="1">
      <c r="A67" s="176" t="s">
        <v>263</v>
      </c>
      <c r="B67" s="176" t="str">
        <f>IFERROR(IF('Adapted questions and answers'!$O25=1,(5-Points!C35)*-0.25,""),"")</f>
        <v/>
      </c>
      <c r="C67" s="176" t="str">
        <f>IFERROR(IF('Adapted questions and answers'!$O25=1,(5-Points!D35)*-0.25,""),"")</f>
        <v/>
      </c>
      <c r="D67" s="176" t="str">
        <f>IFERROR(IF('Adapted questions and answers'!$O25=1,(5-Points!E35)*-0.25,""),"")</f>
        <v/>
      </c>
      <c r="E67" s="176" t="str">
        <f>IFERROR(IF('Adapted questions and answers'!$O25=1,(5-Points!F35)*-0.25,""),"")</f>
        <v/>
      </c>
      <c r="F67" s="176" t="str">
        <f>IFERROR(IF('Adapted questions and answers'!$O25=1,(5-Points!G35)*-0.25,""),"")</f>
        <v/>
      </c>
      <c r="G67" s="176" t="str">
        <f>IFERROR(IF('Adapted questions and answers'!$O25=1,(5-Points!H35)*-0.25,""),"")</f>
        <v/>
      </c>
      <c r="H67" s="176" t="str">
        <f>IFERROR(IF('Adapted questions and answers'!$O25=1,(5-Points!I35)*-0.25,""),"")</f>
        <v/>
      </c>
      <c r="I67" s="176" t="str">
        <f>IFERROR(IF('Adapted questions and answers'!$O25=1,(5-Points!J35)*-0.25,""),"")</f>
        <v/>
      </c>
      <c r="J67" s="176" t="str">
        <f>IFERROR(IF('Adapted questions and answers'!$O25=1,(5-Points!K35)*-0.25,""),"")</f>
        <v/>
      </c>
      <c r="K67" s="176" t="str">
        <f>IFERROR(IF('Adapted questions and answers'!$O25=1,(5-Points!L35)*-0.25,""),"")</f>
        <v/>
      </c>
      <c r="L67" s="176" t="str">
        <f>IFERROR(IF('Adapted questions and answers'!$O25=1,(5-Points!M35)*-0.25,""),"")</f>
        <v/>
      </c>
      <c r="M67" s="176" t="str">
        <f>IFERROR(IF('Adapted questions and answers'!$O25=1,(5-Points!N35)*-0.25,""),"")</f>
        <v/>
      </c>
      <c r="N67" s="176" t="str">
        <f>IFERROR(IF('Adapted questions and answers'!$O25=1,(5-Points!O35)*-0.25,""),"")</f>
        <v/>
      </c>
      <c r="O67" s="176" t="str">
        <f>IFERROR(IF('Adapted questions and answers'!$O25=1,(5-Points!P35)*-0.25,""),"")</f>
        <v/>
      </c>
      <c r="P67" s="176" t="str">
        <f>IFERROR(IF('Adapted questions and answers'!$O25=1,(5-Points!Q35)*-0.25,""),"")</f>
        <v/>
      </c>
      <c r="Q67" s="176" t="str">
        <f>IFERROR(IF('Adapted questions and answers'!$O25=1,(5-Points!R35)*-0.25,""),"")</f>
        <v/>
      </c>
      <c r="R67" s="176" t="str">
        <f>IFERROR(IF('Adapted questions and answers'!$O25=1,(5-Points!S35)*-0.25,""),"")</f>
        <v/>
      </c>
      <c r="S67" s="176" t="str">
        <f>IFERROR(IF('Adapted questions and answers'!$O25=1,(5-Points!T35)*-0.25,""),"")</f>
        <v/>
      </c>
      <c r="T67" s="176" t="str">
        <f>IFERROR(IF('Adapted questions and answers'!$O25=1,(5-Points!U35)*-0.25,""),"")</f>
        <v/>
      </c>
      <c r="U67" s="176" t="str">
        <f>IFERROR(IF('Adapted questions and answers'!$O25=1,(5-Points!V35)*-0.25,""),"")</f>
        <v/>
      </c>
      <c r="V67" s="176" t="str">
        <f>IFERROR(IF('Adapted questions and answers'!$O25=1,(5-Points!W35)*-0.25,""),"")</f>
        <v/>
      </c>
      <c r="W67" s="176" t="str">
        <f>IFERROR(IF('Adapted questions and answers'!$O25=1,(5-Points!X35)*-0.25,""),"")</f>
        <v/>
      </c>
      <c r="X67" s="176" t="str">
        <f>IFERROR(IF('Adapted questions and answers'!$O25=1,(5-Points!Y35)*-0.25,""),"")</f>
        <v/>
      </c>
      <c r="Y67" s="176" t="str">
        <f>IFERROR(IF('Adapted questions and answers'!$O25=1,(5-Points!Z35)*-0.25,""),"")</f>
        <v/>
      </c>
      <c r="Z67" s="176" t="str">
        <f>IFERROR(IF('Adapted questions and answers'!$O25=1,(5-Points!AA35)*-0.25,""),"")</f>
        <v/>
      </c>
    </row>
    <row r="68" spans="1:26" ht="14.25" customHeight="1">
      <c r="A68" s="176" t="s">
        <v>273</v>
      </c>
      <c r="B68" s="176" t="str">
        <f>IFERROR(IF('Adapted questions and answers'!$O26=1,(5-Points!C36)*-0.25,""),"")</f>
        <v/>
      </c>
      <c r="C68" s="176" t="str">
        <f>IFERROR(IF('Adapted questions and answers'!$O26=1,(5-Points!D36)*-0.25,""),"")</f>
        <v/>
      </c>
      <c r="D68" s="176" t="str">
        <f>IFERROR(IF('Adapted questions and answers'!$O26=1,(5-Points!E36)*-0.25,""),"")</f>
        <v/>
      </c>
      <c r="E68" s="176" t="str">
        <f>IFERROR(IF('Adapted questions and answers'!$O26=1,(5-Points!F36)*-0.25,""),"")</f>
        <v/>
      </c>
      <c r="F68" s="176" t="str">
        <f>IFERROR(IF('Adapted questions and answers'!$O26=1,(5-Points!G36)*-0.25,""),"")</f>
        <v/>
      </c>
      <c r="G68" s="176" t="str">
        <f>IFERROR(IF('Adapted questions and answers'!$O26=1,(5-Points!H36)*-0.25,""),"")</f>
        <v/>
      </c>
      <c r="H68" s="176" t="str">
        <f>IFERROR(IF('Adapted questions and answers'!$O26=1,(5-Points!I36)*-0.25,""),"")</f>
        <v/>
      </c>
      <c r="I68" s="176" t="str">
        <f>IFERROR(IF('Adapted questions and answers'!$O26=1,(5-Points!J36)*-0.25,""),"")</f>
        <v/>
      </c>
      <c r="J68" s="176" t="str">
        <f>IFERROR(IF('Adapted questions and answers'!$O26=1,(5-Points!K36)*-0.25,""),"")</f>
        <v/>
      </c>
      <c r="K68" s="176" t="str">
        <f>IFERROR(IF('Adapted questions and answers'!$O26=1,(5-Points!L36)*-0.25,""),"")</f>
        <v/>
      </c>
      <c r="L68" s="176" t="str">
        <f>IFERROR(IF('Adapted questions and answers'!$O26=1,(5-Points!M36)*-0.25,""),"")</f>
        <v/>
      </c>
      <c r="M68" s="176" t="str">
        <f>IFERROR(IF('Adapted questions and answers'!$O26=1,(5-Points!N36)*-0.25,""),"")</f>
        <v/>
      </c>
      <c r="N68" s="176" t="str">
        <f>IFERROR(IF('Adapted questions and answers'!$O26=1,(5-Points!O36)*-0.25,""),"")</f>
        <v/>
      </c>
      <c r="O68" s="176" t="str">
        <f>IFERROR(IF('Adapted questions and answers'!$O26=1,(5-Points!P36)*-0.25,""),"")</f>
        <v/>
      </c>
      <c r="P68" s="176" t="str">
        <f>IFERROR(IF('Adapted questions and answers'!$O26=1,(5-Points!Q36)*-0.25,""),"")</f>
        <v/>
      </c>
      <c r="Q68" s="176" t="str">
        <f>IFERROR(IF('Adapted questions and answers'!$O26=1,(5-Points!R36)*-0.25,""),"")</f>
        <v/>
      </c>
      <c r="R68" s="176" t="str">
        <f>IFERROR(IF('Adapted questions and answers'!$O26=1,(5-Points!S36)*-0.25,""),"")</f>
        <v/>
      </c>
      <c r="S68" s="176" t="str">
        <f>IFERROR(IF('Adapted questions and answers'!$O26=1,(5-Points!T36)*-0.25,""),"")</f>
        <v/>
      </c>
      <c r="T68" s="176" t="str">
        <f>IFERROR(IF('Adapted questions and answers'!$O26=1,(5-Points!U36)*-0.25,""),"")</f>
        <v/>
      </c>
      <c r="U68" s="176" t="str">
        <f>IFERROR(IF('Adapted questions and answers'!$O26=1,(5-Points!V36)*-0.25,""),"")</f>
        <v/>
      </c>
      <c r="V68" s="176" t="str">
        <f>IFERROR(IF('Adapted questions and answers'!$O26=1,(5-Points!W36)*-0.25,""),"")</f>
        <v/>
      </c>
      <c r="W68" s="176" t="str">
        <f>IFERROR(IF('Adapted questions and answers'!$O26=1,(5-Points!X36)*-0.25,""),"")</f>
        <v/>
      </c>
      <c r="X68" s="176" t="str">
        <f>IFERROR(IF('Adapted questions and answers'!$O26=1,(5-Points!Y36)*-0.25,""),"")</f>
        <v/>
      </c>
      <c r="Y68" s="176" t="str">
        <f>IFERROR(IF('Adapted questions and answers'!$O26=1,(5-Points!Z36)*-0.25,""),"")</f>
        <v/>
      </c>
      <c r="Z68" s="176" t="str">
        <f>IFERROR(IF('Adapted questions and answers'!$O26=1,(5-Points!AA36)*-0.25,""),"")</f>
        <v/>
      </c>
    </row>
    <row r="69" spans="1:26" ht="14.25" customHeight="1">
      <c r="A69" s="176" t="s">
        <v>283</v>
      </c>
      <c r="B69" s="176">
        <f>IFERROR(IF('Adapted questions and answers'!$O27=1,(5-Points!C37)*-0.25,""),"")</f>
        <v>0</v>
      </c>
      <c r="C69" s="176">
        <f>IFERROR(IF('Adapted questions and answers'!$O27=1,(5-Points!D37)*-0.25,""),"")</f>
        <v>-1</v>
      </c>
      <c r="D69" s="176" t="str">
        <f>IFERROR(IF('Adapted questions and answers'!$O27=1,(5-Points!E37)*-0.25,""),"")</f>
        <v/>
      </c>
      <c r="E69" s="176" t="str">
        <f>IFERROR(IF('Adapted questions and answers'!$O27=1,(5-Points!F37)*-0.25,""),"")</f>
        <v/>
      </c>
      <c r="F69" s="176" t="str">
        <f>IFERROR(IF('Adapted questions and answers'!$O27=1,(5-Points!G37)*-0.25,""),"")</f>
        <v/>
      </c>
      <c r="G69" s="176" t="str">
        <f>IFERROR(IF('Adapted questions and answers'!$O27=1,(5-Points!H37)*-0.25,""),"")</f>
        <v/>
      </c>
      <c r="H69" s="176" t="str">
        <f>IFERROR(IF('Adapted questions and answers'!$O27=1,(5-Points!I37)*-0.25,""),"")</f>
        <v/>
      </c>
      <c r="I69" s="176" t="str">
        <f>IFERROR(IF('Adapted questions and answers'!$O27=1,(5-Points!J37)*-0.25,""),"")</f>
        <v/>
      </c>
      <c r="J69" s="176" t="str">
        <f>IFERROR(IF('Adapted questions and answers'!$O27=1,(5-Points!K37)*-0.25,""),"")</f>
        <v/>
      </c>
      <c r="K69" s="176" t="str">
        <f>IFERROR(IF('Adapted questions and answers'!$O27=1,(5-Points!L37)*-0.25,""),"")</f>
        <v/>
      </c>
      <c r="L69" s="176" t="str">
        <f>IFERROR(IF('Adapted questions and answers'!$O27=1,(5-Points!M37)*-0.25,""),"")</f>
        <v/>
      </c>
      <c r="M69" s="176" t="str">
        <f>IFERROR(IF('Adapted questions and answers'!$O27=1,(5-Points!N37)*-0.25,""),"")</f>
        <v/>
      </c>
      <c r="N69" s="176" t="str">
        <f>IFERROR(IF('Adapted questions and answers'!$O27=1,(5-Points!O37)*-0.25,""),"")</f>
        <v/>
      </c>
      <c r="O69" s="176" t="str">
        <f>IFERROR(IF('Adapted questions and answers'!$O27=1,(5-Points!P37)*-0.25,""),"")</f>
        <v/>
      </c>
      <c r="P69" s="176" t="str">
        <f>IFERROR(IF('Adapted questions and answers'!$O27=1,(5-Points!Q37)*-0.25,""),"")</f>
        <v/>
      </c>
      <c r="Q69" s="176" t="str">
        <f>IFERROR(IF('Adapted questions and answers'!$O27=1,(5-Points!R37)*-0.25,""),"")</f>
        <v/>
      </c>
      <c r="R69" s="176" t="str">
        <f>IFERROR(IF('Adapted questions and answers'!$O27=1,(5-Points!S37)*-0.25,""),"")</f>
        <v/>
      </c>
      <c r="S69" s="176" t="str">
        <f>IFERROR(IF('Adapted questions and answers'!$O27=1,(5-Points!T37)*-0.25,""),"")</f>
        <v/>
      </c>
      <c r="T69" s="176" t="str">
        <f>IFERROR(IF('Adapted questions and answers'!$O27=1,(5-Points!U37)*-0.25,""),"")</f>
        <v/>
      </c>
      <c r="U69" s="176" t="str">
        <f>IFERROR(IF('Adapted questions and answers'!$O27=1,(5-Points!V37)*-0.25,""),"")</f>
        <v/>
      </c>
      <c r="V69" s="176" t="str">
        <f>IFERROR(IF('Adapted questions and answers'!$O27=1,(5-Points!W37)*-0.25,""),"")</f>
        <v/>
      </c>
      <c r="W69" s="176" t="str">
        <f>IFERROR(IF('Adapted questions and answers'!$O27=1,(5-Points!X37)*-0.25,""),"")</f>
        <v/>
      </c>
      <c r="X69" s="176" t="str">
        <f>IFERROR(IF('Adapted questions and answers'!$O27=1,(5-Points!Y37)*-0.25,""),"")</f>
        <v/>
      </c>
      <c r="Y69" s="176" t="str">
        <f>IFERROR(IF('Adapted questions and answers'!$O27=1,(5-Points!Z37)*-0.25,""),"")</f>
        <v/>
      </c>
      <c r="Z69" s="176" t="str">
        <f>IFERROR(IF('Adapted questions and answers'!$O27=1,(5-Points!AA37)*-0.25,""),"")</f>
        <v/>
      </c>
    </row>
    <row r="70" spans="1:26" ht="14.25" customHeight="1">
      <c r="A70" s="176" t="s">
        <v>293</v>
      </c>
      <c r="B70" s="176" t="str">
        <f>IFERROR(IF('Adapted questions and answers'!$O28=1,(5-Points!C42)*-0.25,""),"")</f>
        <v/>
      </c>
      <c r="C70" s="176" t="str">
        <f>IFERROR(IF('Adapted questions and answers'!$O28=1,(5-Points!D42)*-0.25,""),"")</f>
        <v/>
      </c>
      <c r="D70" s="176" t="str">
        <f>IFERROR(IF('Adapted questions and answers'!$O28=1,(5-Points!E42)*-0.25,""),"")</f>
        <v/>
      </c>
      <c r="E70" s="176" t="str">
        <f>IFERROR(IF('Adapted questions and answers'!$O28=1,(5-Points!F42)*-0.25,""),"")</f>
        <v/>
      </c>
      <c r="F70" s="176" t="str">
        <f>IFERROR(IF('Adapted questions and answers'!$O28=1,(5-Points!G42)*-0.25,""),"")</f>
        <v/>
      </c>
      <c r="G70" s="176" t="str">
        <f>IFERROR(IF('Adapted questions and answers'!$O28=1,(5-Points!H42)*-0.25,""),"")</f>
        <v/>
      </c>
      <c r="H70" s="176" t="str">
        <f>IFERROR(IF('Adapted questions and answers'!$O28=1,(5-Points!I42)*-0.25,""),"")</f>
        <v/>
      </c>
      <c r="I70" s="176" t="str">
        <f>IFERROR(IF('Adapted questions and answers'!$O28=1,(5-Points!J42)*-0.25,""),"")</f>
        <v/>
      </c>
      <c r="J70" s="176" t="str">
        <f>IFERROR(IF('Adapted questions and answers'!$O28=1,(5-Points!K42)*-0.25,""),"")</f>
        <v/>
      </c>
      <c r="K70" s="176" t="str">
        <f>IFERROR(IF('Adapted questions and answers'!$O28=1,(5-Points!L42)*-0.25,""),"")</f>
        <v/>
      </c>
      <c r="L70" s="176" t="str">
        <f>IFERROR(IF('Adapted questions and answers'!$O28=1,(5-Points!M42)*-0.25,""),"")</f>
        <v/>
      </c>
      <c r="M70" s="176" t="str">
        <f>IFERROR(IF('Adapted questions and answers'!$O28=1,(5-Points!N42)*-0.25,""),"")</f>
        <v/>
      </c>
      <c r="N70" s="176" t="str">
        <f>IFERROR(IF('Adapted questions and answers'!$O28=1,(5-Points!O42)*-0.25,""),"")</f>
        <v/>
      </c>
      <c r="O70" s="176" t="str">
        <f>IFERROR(IF('Adapted questions and answers'!$O28=1,(5-Points!P42)*-0.25,""),"")</f>
        <v/>
      </c>
      <c r="P70" s="176" t="str">
        <f>IFERROR(IF('Adapted questions and answers'!$O28=1,(5-Points!Q42)*-0.25,""),"")</f>
        <v/>
      </c>
      <c r="Q70" s="176" t="str">
        <f>IFERROR(IF('Adapted questions and answers'!$O28=1,(5-Points!R42)*-0.25,""),"")</f>
        <v/>
      </c>
      <c r="R70" s="176" t="str">
        <f>IFERROR(IF('Adapted questions and answers'!$O28=1,(5-Points!S42)*-0.25,""),"")</f>
        <v/>
      </c>
      <c r="S70" s="176" t="str">
        <f>IFERROR(IF('Adapted questions and answers'!$O28=1,(5-Points!T42)*-0.25,""),"")</f>
        <v/>
      </c>
      <c r="T70" s="176" t="str">
        <f>IFERROR(IF('Adapted questions and answers'!$O28=1,(5-Points!U42)*-0.25,""),"")</f>
        <v/>
      </c>
      <c r="U70" s="176" t="str">
        <f>IFERROR(IF('Adapted questions and answers'!$O28=1,(5-Points!V42)*-0.25,""),"")</f>
        <v/>
      </c>
      <c r="V70" s="176" t="str">
        <f>IFERROR(IF('Adapted questions and answers'!$O28=1,(5-Points!W42)*-0.25,""),"")</f>
        <v/>
      </c>
      <c r="W70" s="176" t="str">
        <f>IFERROR(IF('Adapted questions and answers'!$O28=1,(5-Points!X42)*-0.25,""),"")</f>
        <v/>
      </c>
      <c r="X70" s="176" t="str">
        <f>IFERROR(IF('Adapted questions and answers'!$O28=1,(5-Points!Y42)*-0.25,""),"")</f>
        <v/>
      </c>
      <c r="Y70" s="176" t="str">
        <f>IFERROR(IF('Adapted questions and answers'!$O28=1,(5-Points!Z42)*-0.25,""),"")</f>
        <v/>
      </c>
      <c r="Z70" s="176" t="str">
        <f>IFERROR(IF('Adapted questions and answers'!$O28=1,(5-Points!AA42)*-0.25,""),"")</f>
        <v/>
      </c>
    </row>
    <row r="71" spans="1:26" ht="14.25" customHeight="1">
      <c r="A71" s="176" t="s">
        <v>303</v>
      </c>
      <c r="B71" s="176">
        <f>IFERROR(IF('Adapted questions and answers'!$O29=1,(5-Points!C43)*-0.25,""),"")</f>
        <v>-0.75</v>
      </c>
      <c r="C71" s="176">
        <f>IFERROR(IF('Adapted questions and answers'!$O29=1,(5-Points!D43)*-0.25,""),"")</f>
        <v>-0.75</v>
      </c>
      <c r="D71" s="176" t="str">
        <f>IFERROR(IF('Adapted questions and answers'!$O29=1,(5-Points!E43)*-0.25,""),"")</f>
        <v/>
      </c>
      <c r="E71" s="176" t="str">
        <f>IFERROR(IF('Adapted questions and answers'!$O29=1,(5-Points!F43)*-0.25,""),"")</f>
        <v/>
      </c>
      <c r="F71" s="176" t="str">
        <f>IFERROR(IF('Adapted questions and answers'!$O29=1,(5-Points!G43)*-0.25,""),"")</f>
        <v/>
      </c>
      <c r="G71" s="176" t="str">
        <f>IFERROR(IF('Adapted questions and answers'!$O29=1,(5-Points!H43)*-0.25,""),"")</f>
        <v/>
      </c>
      <c r="H71" s="176" t="str">
        <f>IFERROR(IF('Adapted questions and answers'!$O29=1,(5-Points!I43)*-0.25,""),"")</f>
        <v/>
      </c>
      <c r="I71" s="176" t="str">
        <f>IFERROR(IF('Adapted questions and answers'!$O29=1,(5-Points!J43)*-0.25,""),"")</f>
        <v/>
      </c>
      <c r="J71" s="176" t="str">
        <f>IFERROR(IF('Adapted questions and answers'!$O29=1,(5-Points!K43)*-0.25,""),"")</f>
        <v/>
      </c>
      <c r="K71" s="176" t="str">
        <f>IFERROR(IF('Adapted questions and answers'!$O29=1,(5-Points!L43)*-0.25,""),"")</f>
        <v/>
      </c>
      <c r="L71" s="176" t="str">
        <f>IFERROR(IF('Adapted questions and answers'!$O29=1,(5-Points!M43)*-0.25,""),"")</f>
        <v/>
      </c>
      <c r="M71" s="176" t="str">
        <f>IFERROR(IF('Adapted questions and answers'!$O29=1,(5-Points!N43)*-0.25,""),"")</f>
        <v/>
      </c>
      <c r="N71" s="176" t="str">
        <f>IFERROR(IF('Adapted questions and answers'!$O29=1,(5-Points!O43)*-0.25,""),"")</f>
        <v/>
      </c>
      <c r="O71" s="176" t="str">
        <f>IFERROR(IF('Adapted questions and answers'!$O29=1,(5-Points!P43)*-0.25,""),"")</f>
        <v/>
      </c>
      <c r="P71" s="176" t="str">
        <f>IFERROR(IF('Adapted questions and answers'!$O29=1,(5-Points!Q43)*-0.25,""),"")</f>
        <v/>
      </c>
      <c r="Q71" s="176" t="str">
        <f>IFERROR(IF('Adapted questions and answers'!$O29=1,(5-Points!R43)*-0.25,""),"")</f>
        <v/>
      </c>
      <c r="R71" s="176" t="str">
        <f>IFERROR(IF('Adapted questions and answers'!$O29=1,(5-Points!S43)*-0.25,""),"")</f>
        <v/>
      </c>
      <c r="S71" s="176" t="str">
        <f>IFERROR(IF('Adapted questions and answers'!$O29=1,(5-Points!T43)*-0.25,""),"")</f>
        <v/>
      </c>
      <c r="T71" s="176" t="str">
        <f>IFERROR(IF('Adapted questions and answers'!$O29=1,(5-Points!U43)*-0.25,""),"")</f>
        <v/>
      </c>
      <c r="U71" s="176" t="str">
        <f>IFERROR(IF('Adapted questions and answers'!$O29=1,(5-Points!V43)*-0.25,""),"")</f>
        <v/>
      </c>
      <c r="V71" s="176" t="str">
        <f>IFERROR(IF('Adapted questions and answers'!$O29=1,(5-Points!W43)*-0.25,""),"")</f>
        <v/>
      </c>
      <c r="W71" s="176" t="str">
        <f>IFERROR(IF('Adapted questions and answers'!$O29=1,(5-Points!X43)*-0.25,""),"")</f>
        <v/>
      </c>
      <c r="X71" s="176" t="str">
        <f>IFERROR(IF('Adapted questions and answers'!$O29=1,(5-Points!Y43)*-0.25,""),"")</f>
        <v/>
      </c>
      <c r="Y71" s="176" t="str">
        <f>IFERROR(IF('Adapted questions and answers'!$O29=1,(5-Points!Z43)*-0.25,""),"")</f>
        <v/>
      </c>
      <c r="Z71" s="176" t="str">
        <f>IFERROR(IF('Adapted questions and answers'!$O29=1,(5-Points!AA43)*-0.25,""),"")</f>
        <v/>
      </c>
    </row>
    <row r="72" spans="1:26" ht="14.25" customHeight="1">
      <c r="A72" s="176" t="s">
        <v>311</v>
      </c>
      <c r="B72" s="176">
        <f>IFERROR(IF('Adapted questions and answers'!$O30=1,(5-Points!C44)*-0.25,""),"")</f>
        <v>-0.5</v>
      </c>
      <c r="C72" s="176">
        <f>IFERROR(IF('Adapted questions and answers'!$O30=1,(5-Points!D44)*-0.25,""),"")</f>
        <v>-0.5</v>
      </c>
      <c r="D72" s="176" t="str">
        <f>IFERROR(IF('Adapted questions and answers'!$O30=1,(5-Points!E44)*-0.25,""),"")</f>
        <v/>
      </c>
      <c r="E72" s="176" t="str">
        <f>IFERROR(IF('Adapted questions and answers'!$O30=1,(5-Points!F44)*-0.25,""),"")</f>
        <v/>
      </c>
      <c r="F72" s="176" t="str">
        <f>IFERROR(IF('Adapted questions and answers'!$O30=1,(5-Points!G44)*-0.25,""),"")</f>
        <v/>
      </c>
      <c r="G72" s="176" t="str">
        <f>IFERROR(IF('Adapted questions and answers'!$O30=1,(5-Points!H44)*-0.25,""),"")</f>
        <v/>
      </c>
      <c r="H72" s="176" t="str">
        <f>IFERROR(IF('Adapted questions and answers'!$O30=1,(5-Points!I44)*-0.25,""),"")</f>
        <v/>
      </c>
      <c r="I72" s="176" t="str">
        <f>IFERROR(IF('Adapted questions and answers'!$O30=1,(5-Points!J44)*-0.25,""),"")</f>
        <v/>
      </c>
      <c r="J72" s="176" t="str">
        <f>IFERROR(IF('Adapted questions and answers'!$O30=1,(5-Points!K44)*-0.25,""),"")</f>
        <v/>
      </c>
      <c r="K72" s="176" t="str">
        <f>IFERROR(IF('Adapted questions and answers'!$O30=1,(5-Points!L44)*-0.25,""),"")</f>
        <v/>
      </c>
      <c r="L72" s="176" t="str">
        <f>IFERROR(IF('Adapted questions and answers'!$O30=1,(5-Points!M44)*-0.25,""),"")</f>
        <v/>
      </c>
      <c r="M72" s="176" t="str">
        <f>IFERROR(IF('Adapted questions and answers'!$O30=1,(5-Points!N44)*-0.25,""),"")</f>
        <v/>
      </c>
      <c r="N72" s="176" t="str">
        <f>IFERROR(IF('Adapted questions and answers'!$O30=1,(5-Points!O44)*-0.25,""),"")</f>
        <v/>
      </c>
      <c r="O72" s="176" t="str">
        <f>IFERROR(IF('Adapted questions and answers'!$O30=1,(5-Points!P44)*-0.25,""),"")</f>
        <v/>
      </c>
      <c r="P72" s="176" t="str">
        <f>IFERROR(IF('Adapted questions and answers'!$O30=1,(5-Points!Q44)*-0.25,""),"")</f>
        <v/>
      </c>
      <c r="Q72" s="176" t="str">
        <f>IFERROR(IF('Adapted questions and answers'!$O30=1,(5-Points!R44)*-0.25,""),"")</f>
        <v/>
      </c>
      <c r="R72" s="176" t="str">
        <f>IFERROR(IF('Adapted questions and answers'!$O30=1,(5-Points!S44)*-0.25,""),"")</f>
        <v/>
      </c>
      <c r="S72" s="176" t="str">
        <f>IFERROR(IF('Adapted questions and answers'!$O30=1,(5-Points!T44)*-0.25,""),"")</f>
        <v/>
      </c>
      <c r="T72" s="176" t="str">
        <f>IFERROR(IF('Adapted questions and answers'!$O30=1,(5-Points!U44)*-0.25,""),"")</f>
        <v/>
      </c>
      <c r="U72" s="176" t="str">
        <f>IFERROR(IF('Adapted questions and answers'!$O30=1,(5-Points!V44)*-0.25,""),"")</f>
        <v/>
      </c>
      <c r="V72" s="176" t="str">
        <f>IFERROR(IF('Adapted questions and answers'!$O30=1,(5-Points!W44)*-0.25,""),"")</f>
        <v/>
      </c>
      <c r="W72" s="176" t="str">
        <f>IFERROR(IF('Adapted questions and answers'!$O30=1,(5-Points!X44)*-0.25,""),"")</f>
        <v/>
      </c>
      <c r="X72" s="176" t="str">
        <f>IFERROR(IF('Adapted questions and answers'!$O30=1,(5-Points!Y44)*-0.25,""),"")</f>
        <v/>
      </c>
      <c r="Y72" s="176" t="str">
        <f>IFERROR(IF('Adapted questions and answers'!$O30=1,(5-Points!Z44)*-0.25,""),"")</f>
        <v/>
      </c>
      <c r="Z72" s="176" t="str">
        <f>IFERROR(IF('Adapted questions and answers'!$O30=1,(5-Points!AA44)*-0.25,""),"")</f>
        <v/>
      </c>
    </row>
    <row r="73" spans="1:26" ht="14.25" customHeight="1">
      <c r="A73" s="176" t="s">
        <v>321</v>
      </c>
      <c r="B73" s="176">
        <f>IFERROR(IF('Adapted questions and answers'!$O31=1,(5-Points!C45)*-0.25,""),"")</f>
        <v>-0.5</v>
      </c>
      <c r="C73" s="176">
        <f>IFERROR(IF('Adapted questions and answers'!$O31=1,(5-Points!D45)*-0.25,""),"")</f>
        <v>-0.25</v>
      </c>
      <c r="D73" s="176" t="str">
        <f>IFERROR(IF('Adapted questions and answers'!$O31=1,(5-Points!E45)*-0.25,""),"")</f>
        <v/>
      </c>
      <c r="E73" s="176" t="str">
        <f>IFERROR(IF('Adapted questions and answers'!$O31=1,(5-Points!F45)*-0.25,""),"")</f>
        <v/>
      </c>
      <c r="F73" s="176" t="str">
        <f>IFERROR(IF('Adapted questions and answers'!$O31=1,(5-Points!G45)*-0.25,""),"")</f>
        <v/>
      </c>
      <c r="G73" s="176" t="str">
        <f>IFERROR(IF('Adapted questions and answers'!$O31=1,(5-Points!H45)*-0.25,""),"")</f>
        <v/>
      </c>
      <c r="H73" s="176" t="str">
        <f>IFERROR(IF('Adapted questions and answers'!$O31=1,(5-Points!I45)*-0.25,""),"")</f>
        <v/>
      </c>
      <c r="I73" s="176" t="str">
        <f>IFERROR(IF('Adapted questions and answers'!$O31=1,(5-Points!J45)*-0.25,""),"")</f>
        <v/>
      </c>
      <c r="J73" s="176" t="str">
        <f>IFERROR(IF('Adapted questions and answers'!$O31=1,(5-Points!K45)*-0.25,""),"")</f>
        <v/>
      </c>
      <c r="K73" s="176" t="str">
        <f>IFERROR(IF('Adapted questions and answers'!$O31=1,(5-Points!L45)*-0.25,""),"")</f>
        <v/>
      </c>
      <c r="L73" s="176" t="str">
        <f>IFERROR(IF('Adapted questions and answers'!$O31=1,(5-Points!M45)*-0.25,""),"")</f>
        <v/>
      </c>
      <c r="M73" s="176" t="str">
        <f>IFERROR(IF('Adapted questions and answers'!$O31=1,(5-Points!N45)*-0.25,""),"")</f>
        <v/>
      </c>
      <c r="N73" s="176" t="str">
        <f>IFERROR(IF('Adapted questions and answers'!$O31=1,(5-Points!O45)*-0.25,""),"")</f>
        <v/>
      </c>
      <c r="O73" s="176" t="str">
        <f>IFERROR(IF('Adapted questions and answers'!$O31=1,(5-Points!P45)*-0.25,""),"")</f>
        <v/>
      </c>
      <c r="P73" s="176" t="str">
        <f>IFERROR(IF('Adapted questions and answers'!$O31=1,(5-Points!Q45)*-0.25,""),"")</f>
        <v/>
      </c>
      <c r="Q73" s="176" t="str">
        <f>IFERROR(IF('Adapted questions and answers'!$O31=1,(5-Points!R45)*-0.25,""),"")</f>
        <v/>
      </c>
      <c r="R73" s="176" t="str">
        <f>IFERROR(IF('Adapted questions and answers'!$O31=1,(5-Points!S45)*-0.25,""),"")</f>
        <v/>
      </c>
      <c r="S73" s="176" t="str">
        <f>IFERROR(IF('Adapted questions and answers'!$O31=1,(5-Points!T45)*-0.25,""),"")</f>
        <v/>
      </c>
      <c r="T73" s="176" t="str">
        <f>IFERROR(IF('Adapted questions and answers'!$O31=1,(5-Points!U45)*-0.25,""),"")</f>
        <v/>
      </c>
      <c r="U73" s="176" t="str">
        <f>IFERROR(IF('Adapted questions and answers'!$O31=1,(5-Points!V45)*-0.25,""),"")</f>
        <v/>
      </c>
      <c r="V73" s="176" t="str">
        <f>IFERROR(IF('Adapted questions and answers'!$O31=1,(5-Points!W45)*-0.25,""),"")</f>
        <v/>
      </c>
      <c r="W73" s="176" t="str">
        <f>IFERROR(IF('Adapted questions and answers'!$O31=1,(5-Points!X45)*-0.25,""),"")</f>
        <v/>
      </c>
      <c r="X73" s="176" t="str">
        <f>IFERROR(IF('Adapted questions and answers'!$O31=1,(5-Points!Y45)*-0.25,""),"")</f>
        <v/>
      </c>
      <c r="Y73" s="176" t="str">
        <f>IFERROR(IF('Adapted questions and answers'!$O31=1,(5-Points!Z45)*-0.25,""),"")</f>
        <v/>
      </c>
      <c r="Z73" s="176" t="str">
        <f>IFERROR(IF('Adapted questions and answers'!$O31=1,(5-Points!AA45)*-0.25,""),"")</f>
        <v/>
      </c>
    </row>
    <row r="74" spans="1:26" ht="14.25" customHeight="1">
      <c r="A74" s="176" t="s">
        <v>331</v>
      </c>
      <c r="B74" s="176">
        <f>IFERROR(IF('Adapted questions and answers'!$O32=1,(5-Points!C46)*-0.25,""),"")</f>
        <v>0</v>
      </c>
      <c r="C74" s="176">
        <f>IFERROR(IF('Adapted questions and answers'!$O32=1,(5-Points!D46)*-0.25,""),"")</f>
        <v>0</v>
      </c>
      <c r="D74" s="176" t="str">
        <f>IFERROR(IF('Adapted questions and answers'!$O32=1,(5-Points!E46)*-0.25,""),"")</f>
        <v/>
      </c>
      <c r="E74" s="176" t="str">
        <f>IFERROR(IF('Adapted questions and answers'!$O32=1,(5-Points!F46)*-0.25,""),"")</f>
        <v/>
      </c>
      <c r="F74" s="176" t="str">
        <f>IFERROR(IF('Adapted questions and answers'!$O32=1,(5-Points!G46)*-0.25,""),"")</f>
        <v/>
      </c>
      <c r="G74" s="176" t="str">
        <f>IFERROR(IF('Adapted questions and answers'!$O32=1,(5-Points!H46)*-0.25,""),"")</f>
        <v/>
      </c>
      <c r="H74" s="176" t="str">
        <f>IFERROR(IF('Adapted questions and answers'!$O32=1,(5-Points!I46)*-0.25,""),"")</f>
        <v/>
      </c>
      <c r="I74" s="176" t="str">
        <f>IFERROR(IF('Adapted questions and answers'!$O32=1,(5-Points!J46)*-0.25,""),"")</f>
        <v/>
      </c>
      <c r="J74" s="176" t="str">
        <f>IFERROR(IF('Adapted questions and answers'!$O32=1,(5-Points!K46)*-0.25,""),"")</f>
        <v/>
      </c>
      <c r="K74" s="176" t="str">
        <f>IFERROR(IF('Adapted questions and answers'!$O32=1,(5-Points!L46)*-0.25,""),"")</f>
        <v/>
      </c>
      <c r="L74" s="176" t="str">
        <f>IFERROR(IF('Adapted questions and answers'!$O32=1,(5-Points!M46)*-0.25,""),"")</f>
        <v/>
      </c>
      <c r="M74" s="176" t="str">
        <f>IFERROR(IF('Adapted questions and answers'!$O32=1,(5-Points!N46)*-0.25,""),"")</f>
        <v/>
      </c>
      <c r="N74" s="176" t="str">
        <f>IFERROR(IF('Adapted questions and answers'!$O32=1,(5-Points!O46)*-0.25,""),"")</f>
        <v/>
      </c>
      <c r="O74" s="176" t="str">
        <f>IFERROR(IF('Adapted questions and answers'!$O32=1,(5-Points!P46)*-0.25,""),"")</f>
        <v/>
      </c>
      <c r="P74" s="176" t="str">
        <f>IFERROR(IF('Adapted questions and answers'!$O32=1,(5-Points!Q46)*-0.25,""),"")</f>
        <v/>
      </c>
      <c r="Q74" s="176" t="str">
        <f>IFERROR(IF('Adapted questions and answers'!$O32=1,(5-Points!R46)*-0.25,""),"")</f>
        <v/>
      </c>
      <c r="R74" s="176" t="str">
        <f>IFERROR(IF('Adapted questions and answers'!$O32=1,(5-Points!S46)*-0.25,""),"")</f>
        <v/>
      </c>
      <c r="S74" s="176" t="str">
        <f>IFERROR(IF('Adapted questions and answers'!$O32=1,(5-Points!T46)*-0.25,""),"")</f>
        <v/>
      </c>
      <c r="T74" s="176" t="str">
        <f>IFERROR(IF('Adapted questions and answers'!$O32=1,(5-Points!U46)*-0.25,""),"")</f>
        <v/>
      </c>
      <c r="U74" s="176" t="str">
        <f>IFERROR(IF('Adapted questions and answers'!$O32=1,(5-Points!V46)*-0.25,""),"")</f>
        <v/>
      </c>
      <c r="V74" s="176" t="str">
        <f>IFERROR(IF('Adapted questions and answers'!$O32=1,(5-Points!W46)*-0.25,""),"")</f>
        <v/>
      </c>
      <c r="W74" s="176" t="str">
        <f>IFERROR(IF('Adapted questions and answers'!$O32=1,(5-Points!X46)*-0.25,""),"")</f>
        <v/>
      </c>
      <c r="X74" s="176" t="str">
        <f>IFERROR(IF('Adapted questions and answers'!$O32=1,(5-Points!Y46)*-0.25,""),"")</f>
        <v/>
      </c>
      <c r="Y74" s="176" t="str">
        <f>IFERROR(IF('Adapted questions and answers'!$O32=1,(5-Points!Z46)*-0.25,""),"")</f>
        <v/>
      </c>
      <c r="Z74" s="176" t="str">
        <f>IFERROR(IF('Adapted questions and answers'!$O32=1,(5-Points!AA46)*-0.25,""),"")</f>
        <v/>
      </c>
    </row>
    <row r="75" spans="1:26" ht="14.25" customHeight="1">
      <c r="A75" s="176" t="s">
        <v>341</v>
      </c>
      <c r="B75" s="176" t="str">
        <f>IFERROR(IF('Adapted questions and answers'!$O33=1,(5-Points!C47)*-0.25,""),"")</f>
        <v/>
      </c>
      <c r="C75" s="176" t="str">
        <f>IFERROR(IF('Adapted questions and answers'!$O33=1,(5-Points!D47)*-0.25,""),"")</f>
        <v/>
      </c>
      <c r="D75" s="176" t="str">
        <f>IFERROR(IF('Adapted questions and answers'!$O33=1,(5-Points!E47)*-0.25,""),"")</f>
        <v/>
      </c>
      <c r="E75" s="176" t="str">
        <f>IFERROR(IF('Adapted questions and answers'!$O33=1,(5-Points!F47)*-0.25,""),"")</f>
        <v/>
      </c>
      <c r="F75" s="176" t="str">
        <f>IFERROR(IF('Adapted questions and answers'!$O33=1,(5-Points!G47)*-0.25,""),"")</f>
        <v/>
      </c>
      <c r="G75" s="176" t="str">
        <f>IFERROR(IF('Adapted questions and answers'!$O33=1,(5-Points!H47)*-0.25,""),"")</f>
        <v/>
      </c>
      <c r="H75" s="176" t="str">
        <f>IFERROR(IF('Adapted questions and answers'!$O33=1,(5-Points!I47)*-0.25,""),"")</f>
        <v/>
      </c>
      <c r="I75" s="176" t="str">
        <f>IFERROR(IF('Adapted questions and answers'!$O33=1,(5-Points!J47)*-0.25,""),"")</f>
        <v/>
      </c>
      <c r="J75" s="176" t="str">
        <f>IFERROR(IF('Adapted questions and answers'!$O33=1,(5-Points!K47)*-0.25,""),"")</f>
        <v/>
      </c>
      <c r="K75" s="176" t="str">
        <f>IFERROR(IF('Adapted questions and answers'!$O33=1,(5-Points!L47)*-0.25,""),"")</f>
        <v/>
      </c>
      <c r="L75" s="176" t="str">
        <f>IFERROR(IF('Adapted questions and answers'!$O33=1,(5-Points!M47)*-0.25,""),"")</f>
        <v/>
      </c>
      <c r="M75" s="176" t="str">
        <f>IFERROR(IF('Adapted questions and answers'!$O33=1,(5-Points!N47)*-0.25,""),"")</f>
        <v/>
      </c>
      <c r="N75" s="176" t="str">
        <f>IFERROR(IF('Adapted questions and answers'!$O33=1,(5-Points!O47)*-0.25,""),"")</f>
        <v/>
      </c>
      <c r="O75" s="176" t="str">
        <f>IFERROR(IF('Adapted questions and answers'!$O33=1,(5-Points!P47)*-0.25,""),"")</f>
        <v/>
      </c>
      <c r="P75" s="176" t="str">
        <f>IFERROR(IF('Adapted questions and answers'!$O33=1,(5-Points!Q47)*-0.25,""),"")</f>
        <v/>
      </c>
      <c r="Q75" s="176" t="str">
        <f>IFERROR(IF('Adapted questions and answers'!$O33=1,(5-Points!R47)*-0.25,""),"")</f>
        <v/>
      </c>
      <c r="R75" s="176" t="str">
        <f>IFERROR(IF('Adapted questions and answers'!$O33=1,(5-Points!S47)*-0.25,""),"")</f>
        <v/>
      </c>
      <c r="S75" s="176" t="str">
        <f>IFERROR(IF('Adapted questions and answers'!$O33=1,(5-Points!T47)*-0.25,""),"")</f>
        <v/>
      </c>
      <c r="T75" s="176" t="str">
        <f>IFERROR(IF('Adapted questions and answers'!$O33=1,(5-Points!U47)*-0.25,""),"")</f>
        <v/>
      </c>
      <c r="U75" s="176" t="str">
        <f>IFERROR(IF('Adapted questions and answers'!$O33=1,(5-Points!V47)*-0.25,""),"")</f>
        <v/>
      </c>
      <c r="V75" s="176" t="str">
        <f>IFERROR(IF('Adapted questions and answers'!$O33=1,(5-Points!W47)*-0.25,""),"")</f>
        <v/>
      </c>
      <c r="W75" s="176" t="str">
        <f>IFERROR(IF('Adapted questions and answers'!$O33=1,(5-Points!X47)*-0.25,""),"")</f>
        <v/>
      </c>
      <c r="X75" s="176" t="str">
        <f>IFERROR(IF('Adapted questions and answers'!$O33=1,(5-Points!Y47)*-0.25,""),"")</f>
        <v/>
      </c>
      <c r="Y75" s="176" t="str">
        <f>IFERROR(IF('Adapted questions and answers'!$O33=1,(5-Points!Z47)*-0.25,""),"")</f>
        <v/>
      </c>
      <c r="Z75" s="176" t="str">
        <f>IFERROR(IF('Adapted questions and answers'!$O33=1,(5-Points!AA47)*-0.25,""),"")</f>
        <v/>
      </c>
    </row>
    <row r="76" spans="1:26" ht="14.25" customHeight="1">
      <c r="A76" s="176" t="s">
        <v>351</v>
      </c>
      <c r="B76" s="176" t="str">
        <f>IFERROR(IF('Adapted questions and answers'!$O34=1,(5-Points!C52)*-0.25,""),"")</f>
        <v/>
      </c>
      <c r="C76" s="176" t="str">
        <f>IFERROR(IF('Adapted questions and answers'!$O34=1,(5-Points!D52)*-0.25,""),"")</f>
        <v/>
      </c>
      <c r="D76" s="176" t="str">
        <f>IFERROR(IF('Adapted questions and answers'!$O34=1,(5-Points!E52)*-0.25,""),"")</f>
        <v/>
      </c>
      <c r="E76" s="176" t="str">
        <f>IFERROR(IF('Adapted questions and answers'!$O34=1,(5-Points!F52)*-0.25,""),"")</f>
        <v/>
      </c>
      <c r="F76" s="176" t="str">
        <f>IFERROR(IF('Adapted questions and answers'!$O34=1,(5-Points!G52)*-0.25,""),"")</f>
        <v/>
      </c>
      <c r="G76" s="176" t="str">
        <f>IFERROR(IF('Adapted questions and answers'!$O34=1,(5-Points!H52)*-0.25,""),"")</f>
        <v/>
      </c>
      <c r="H76" s="176" t="str">
        <f>IFERROR(IF('Adapted questions and answers'!$O34=1,(5-Points!I52)*-0.25,""),"")</f>
        <v/>
      </c>
      <c r="I76" s="176" t="str">
        <f>IFERROR(IF('Adapted questions and answers'!$O34=1,(5-Points!J52)*-0.25,""),"")</f>
        <v/>
      </c>
      <c r="J76" s="176" t="str">
        <f>IFERROR(IF('Adapted questions and answers'!$O34=1,(5-Points!K52)*-0.25,""),"")</f>
        <v/>
      </c>
      <c r="K76" s="176" t="str">
        <f>IFERROR(IF('Adapted questions and answers'!$O34=1,(5-Points!L52)*-0.25,""),"")</f>
        <v/>
      </c>
      <c r="L76" s="176" t="str">
        <f>IFERROR(IF('Adapted questions and answers'!$O34=1,(5-Points!M52)*-0.25,""),"")</f>
        <v/>
      </c>
      <c r="M76" s="176" t="str">
        <f>IFERROR(IF('Adapted questions and answers'!$O34=1,(5-Points!N52)*-0.25,""),"")</f>
        <v/>
      </c>
      <c r="N76" s="176" t="str">
        <f>IFERROR(IF('Adapted questions and answers'!$O34=1,(5-Points!O52)*-0.25,""),"")</f>
        <v/>
      </c>
      <c r="O76" s="176" t="str">
        <f>IFERROR(IF('Adapted questions and answers'!$O34=1,(5-Points!P52)*-0.25,""),"")</f>
        <v/>
      </c>
      <c r="P76" s="176" t="str">
        <f>IFERROR(IF('Adapted questions and answers'!$O34=1,(5-Points!Q52)*-0.25,""),"")</f>
        <v/>
      </c>
      <c r="Q76" s="176" t="str">
        <f>IFERROR(IF('Adapted questions and answers'!$O34=1,(5-Points!R52)*-0.25,""),"")</f>
        <v/>
      </c>
      <c r="R76" s="176" t="str">
        <f>IFERROR(IF('Adapted questions and answers'!$O34=1,(5-Points!S52)*-0.25,""),"")</f>
        <v/>
      </c>
      <c r="S76" s="176" t="str">
        <f>IFERROR(IF('Adapted questions and answers'!$O34=1,(5-Points!T52)*-0.25,""),"")</f>
        <v/>
      </c>
      <c r="T76" s="176" t="str">
        <f>IFERROR(IF('Adapted questions and answers'!$O34=1,(5-Points!U52)*-0.25,""),"")</f>
        <v/>
      </c>
      <c r="U76" s="176" t="str">
        <f>IFERROR(IF('Adapted questions and answers'!$O34=1,(5-Points!V52)*-0.25,""),"")</f>
        <v/>
      </c>
      <c r="V76" s="176" t="str">
        <f>IFERROR(IF('Adapted questions and answers'!$O34=1,(5-Points!W52)*-0.25,""),"")</f>
        <v/>
      </c>
      <c r="W76" s="176" t="str">
        <f>IFERROR(IF('Adapted questions and answers'!$O34=1,(5-Points!X52)*-0.25,""),"")</f>
        <v/>
      </c>
      <c r="X76" s="176" t="str">
        <f>IFERROR(IF('Adapted questions and answers'!$O34=1,(5-Points!Y52)*-0.25,""),"")</f>
        <v/>
      </c>
      <c r="Y76" s="176" t="str">
        <f>IFERROR(IF('Adapted questions and answers'!$O34=1,(5-Points!Z52)*-0.25,""),"")</f>
        <v/>
      </c>
      <c r="Z76" s="176" t="str">
        <f>IFERROR(IF('Adapted questions and answers'!$O34=1,(5-Points!AA52)*-0.25,""),"")</f>
        <v/>
      </c>
    </row>
    <row r="77" spans="1:26" ht="14.25" customHeight="1">
      <c r="A77" s="176" t="s">
        <v>361</v>
      </c>
      <c r="B77" s="176" t="str">
        <f>IFERROR(IF('Adapted questions and answers'!$O35=1,(5-Points!C53)*-0.25,""),"")</f>
        <v/>
      </c>
      <c r="C77" s="176" t="str">
        <f>IFERROR(IF('Adapted questions and answers'!$O35=1,(5-Points!D53)*-0.25,""),"")</f>
        <v/>
      </c>
      <c r="D77" s="176" t="str">
        <f>IFERROR(IF('Adapted questions and answers'!$O35=1,(5-Points!E53)*-0.25,""),"")</f>
        <v/>
      </c>
      <c r="E77" s="176" t="str">
        <f>IFERROR(IF('Adapted questions and answers'!$O35=1,(5-Points!F53)*-0.25,""),"")</f>
        <v/>
      </c>
      <c r="F77" s="176" t="str">
        <f>IFERROR(IF('Adapted questions and answers'!$O35=1,(5-Points!G53)*-0.25,""),"")</f>
        <v/>
      </c>
      <c r="G77" s="176" t="str">
        <f>IFERROR(IF('Adapted questions and answers'!$O35=1,(5-Points!H53)*-0.25,""),"")</f>
        <v/>
      </c>
      <c r="H77" s="176" t="str">
        <f>IFERROR(IF('Adapted questions and answers'!$O35=1,(5-Points!I53)*-0.25,""),"")</f>
        <v/>
      </c>
      <c r="I77" s="176" t="str">
        <f>IFERROR(IF('Adapted questions and answers'!$O35=1,(5-Points!J53)*-0.25,""),"")</f>
        <v/>
      </c>
      <c r="J77" s="176" t="str">
        <f>IFERROR(IF('Adapted questions and answers'!$O35=1,(5-Points!K53)*-0.25,""),"")</f>
        <v/>
      </c>
      <c r="K77" s="176" t="str">
        <f>IFERROR(IF('Adapted questions and answers'!$O35=1,(5-Points!L53)*-0.25,""),"")</f>
        <v/>
      </c>
      <c r="L77" s="176" t="str">
        <f>IFERROR(IF('Adapted questions and answers'!$O35=1,(5-Points!M53)*-0.25,""),"")</f>
        <v/>
      </c>
      <c r="M77" s="176" t="str">
        <f>IFERROR(IF('Adapted questions and answers'!$O35=1,(5-Points!N53)*-0.25,""),"")</f>
        <v/>
      </c>
      <c r="N77" s="176" t="str">
        <f>IFERROR(IF('Adapted questions and answers'!$O35=1,(5-Points!O53)*-0.25,""),"")</f>
        <v/>
      </c>
      <c r="O77" s="176" t="str">
        <f>IFERROR(IF('Adapted questions and answers'!$O35=1,(5-Points!P53)*-0.25,""),"")</f>
        <v/>
      </c>
      <c r="P77" s="176" t="str">
        <f>IFERROR(IF('Adapted questions and answers'!$O35=1,(5-Points!Q53)*-0.25,""),"")</f>
        <v/>
      </c>
      <c r="Q77" s="176" t="str">
        <f>IFERROR(IF('Adapted questions and answers'!$O35=1,(5-Points!R53)*-0.25,""),"")</f>
        <v/>
      </c>
      <c r="R77" s="176" t="str">
        <f>IFERROR(IF('Adapted questions and answers'!$O35=1,(5-Points!S53)*-0.25,""),"")</f>
        <v/>
      </c>
      <c r="S77" s="176" t="str">
        <f>IFERROR(IF('Adapted questions and answers'!$O35=1,(5-Points!T53)*-0.25,""),"")</f>
        <v/>
      </c>
      <c r="T77" s="176" t="str">
        <f>IFERROR(IF('Adapted questions and answers'!$O35=1,(5-Points!U53)*-0.25,""),"")</f>
        <v/>
      </c>
      <c r="U77" s="176" t="str">
        <f>IFERROR(IF('Adapted questions and answers'!$O35=1,(5-Points!V53)*-0.25,""),"")</f>
        <v/>
      </c>
      <c r="V77" s="176" t="str">
        <f>IFERROR(IF('Adapted questions and answers'!$O35=1,(5-Points!W53)*-0.25,""),"")</f>
        <v/>
      </c>
      <c r="W77" s="176" t="str">
        <f>IFERROR(IF('Adapted questions and answers'!$O35=1,(5-Points!X53)*-0.25,""),"")</f>
        <v/>
      </c>
      <c r="X77" s="176" t="str">
        <f>IFERROR(IF('Adapted questions and answers'!$O35=1,(5-Points!Y53)*-0.25,""),"")</f>
        <v/>
      </c>
      <c r="Y77" s="176" t="str">
        <f>IFERROR(IF('Adapted questions and answers'!$O35=1,(5-Points!Z53)*-0.25,""),"")</f>
        <v/>
      </c>
      <c r="Z77" s="176" t="str">
        <f>IFERROR(IF('Adapted questions and answers'!$O35=1,(5-Points!AA53)*-0.25,""),"")</f>
        <v/>
      </c>
    </row>
    <row r="78" spans="1:26" ht="14.25" customHeight="1">
      <c r="A78" s="176" t="s">
        <v>366</v>
      </c>
      <c r="B78" s="176" t="str">
        <f>IFERROR(IF('Adapted questions and answers'!$O36=1,(5-Points!C54)*-0.25,""),"")</f>
        <v/>
      </c>
      <c r="C78" s="176" t="str">
        <f>IFERROR(IF('Adapted questions and answers'!$O36=1,(5-Points!D54)*-0.25,""),"")</f>
        <v/>
      </c>
      <c r="D78" s="176" t="str">
        <f>IFERROR(IF('Adapted questions and answers'!$O36=1,(5-Points!E54)*-0.25,""),"")</f>
        <v/>
      </c>
      <c r="E78" s="176" t="str">
        <f>IFERROR(IF('Adapted questions and answers'!$O36=1,(5-Points!F54)*-0.25,""),"")</f>
        <v/>
      </c>
      <c r="F78" s="176" t="str">
        <f>IFERROR(IF('Adapted questions and answers'!$O36=1,(5-Points!G54)*-0.25,""),"")</f>
        <v/>
      </c>
      <c r="G78" s="176" t="str">
        <f>IFERROR(IF('Adapted questions and answers'!$O36=1,(5-Points!H54)*-0.25,""),"")</f>
        <v/>
      </c>
      <c r="H78" s="176" t="str">
        <f>IFERROR(IF('Adapted questions and answers'!$O36=1,(5-Points!I54)*-0.25,""),"")</f>
        <v/>
      </c>
      <c r="I78" s="176" t="str">
        <f>IFERROR(IF('Adapted questions and answers'!$O36=1,(5-Points!J54)*-0.25,""),"")</f>
        <v/>
      </c>
      <c r="J78" s="176" t="str">
        <f>IFERROR(IF('Adapted questions and answers'!$O36=1,(5-Points!K54)*-0.25,""),"")</f>
        <v/>
      </c>
      <c r="K78" s="176" t="str">
        <f>IFERROR(IF('Adapted questions and answers'!$O36=1,(5-Points!L54)*-0.25,""),"")</f>
        <v/>
      </c>
      <c r="L78" s="176" t="str">
        <f>IFERROR(IF('Adapted questions and answers'!$O36=1,(5-Points!M54)*-0.25,""),"")</f>
        <v/>
      </c>
      <c r="M78" s="176" t="str">
        <f>IFERROR(IF('Adapted questions and answers'!$O36=1,(5-Points!N54)*-0.25,""),"")</f>
        <v/>
      </c>
      <c r="N78" s="176" t="str">
        <f>IFERROR(IF('Adapted questions and answers'!$O36=1,(5-Points!O54)*-0.25,""),"")</f>
        <v/>
      </c>
      <c r="O78" s="176" t="str">
        <f>IFERROR(IF('Adapted questions and answers'!$O36=1,(5-Points!P54)*-0.25,""),"")</f>
        <v/>
      </c>
      <c r="P78" s="176" t="str">
        <f>IFERROR(IF('Adapted questions and answers'!$O36=1,(5-Points!Q54)*-0.25,""),"")</f>
        <v/>
      </c>
      <c r="Q78" s="176" t="str">
        <f>IFERROR(IF('Adapted questions and answers'!$O36=1,(5-Points!R54)*-0.25,""),"")</f>
        <v/>
      </c>
      <c r="R78" s="176" t="str">
        <f>IFERROR(IF('Adapted questions and answers'!$O36=1,(5-Points!S54)*-0.25,""),"")</f>
        <v/>
      </c>
      <c r="S78" s="176" t="str">
        <f>IFERROR(IF('Adapted questions and answers'!$O36=1,(5-Points!T54)*-0.25,""),"")</f>
        <v/>
      </c>
      <c r="T78" s="176" t="str">
        <f>IFERROR(IF('Adapted questions and answers'!$O36=1,(5-Points!U54)*-0.25,""),"")</f>
        <v/>
      </c>
      <c r="U78" s="176" t="str">
        <f>IFERROR(IF('Adapted questions and answers'!$O36=1,(5-Points!V54)*-0.25,""),"")</f>
        <v/>
      </c>
      <c r="V78" s="176" t="str">
        <f>IFERROR(IF('Adapted questions and answers'!$O36=1,(5-Points!W54)*-0.25,""),"")</f>
        <v/>
      </c>
      <c r="W78" s="176" t="str">
        <f>IFERROR(IF('Adapted questions and answers'!$O36=1,(5-Points!X54)*-0.25,""),"")</f>
        <v/>
      </c>
      <c r="X78" s="176" t="str">
        <f>IFERROR(IF('Adapted questions and answers'!$O36=1,(5-Points!Y54)*-0.25,""),"")</f>
        <v/>
      </c>
      <c r="Y78" s="176" t="str">
        <f>IFERROR(IF('Adapted questions and answers'!$O36=1,(5-Points!Z54)*-0.25,""),"")</f>
        <v/>
      </c>
      <c r="Z78" s="176" t="str">
        <f>IFERROR(IF('Adapted questions and answers'!$O36=1,(5-Points!AA54)*-0.25,""),"")</f>
        <v/>
      </c>
    </row>
    <row r="79" spans="1:26" ht="14.25" customHeight="1">
      <c r="A79" s="176" t="s">
        <v>371</v>
      </c>
      <c r="B79" s="176" t="str">
        <f>IFERROR(IF('Adapted questions and answers'!$O37=1,(5-Points!C55)*-0.25,""),"")</f>
        <v/>
      </c>
      <c r="C79" s="176" t="str">
        <f>IFERROR(IF('Adapted questions and answers'!$O37=1,(5-Points!D55)*-0.25,""),"")</f>
        <v/>
      </c>
      <c r="D79" s="176" t="str">
        <f>IFERROR(IF('Adapted questions and answers'!$O37=1,(5-Points!E55)*-0.25,""),"")</f>
        <v/>
      </c>
      <c r="E79" s="176" t="str">
        <f>IFERROR(IF('Adapted questions and answers'!$O37=1,(5-Points!F55)*-0.25,""),"")</f>
        <v/>
      </c>
      <c r="F79" s="176" t="str">
        <f>IFERROR(IF('Adapted questions and answers'!$O37=1,(5-Points!G55)*-0.25,""),"")</f>
        <v/>
      </c>
      <c r="G79" s="176" t="str">
        <f>IFERROR(IF('Adapted questions and answers'!$O37=1,(5-Points!H55)*-0.25,""),"")</f>
        <v/>
      </c>
      <c r="H79" s="176" t="str">
        <f>IFERROR(IF('Adapted questions and answers'!$O37=1,(5-Points!I55)*-0.25,""),"")</f>
        <v/>
      </c>
      <c r="I79" s="176" t="str">
        <f>IFERROR(IF('Adapted questions and answers'!$O37=1,(5-Points!J55)*-0.25,""),"")</f>
        <v/>
      </c>
      <c r="J79" s="176" t="str">
        <f>IFERROR(IF('Adapted questions and answers'!$O37=1,(5-Points!K55)*-0.25,""),"")</f>
        <v/>
      </c>
      <c r="K79" s="176" t="str">
        <f>IFERROR(IF('Adapted questions and answers'!$O37=1,(5-Points!L55)*-0.25,""),"")</f>
        <v/>
      </c>
      <c r="L79" s="176" t="str">
        <f>IFERROR(IF('Adapted questions and answers'!$O37=1,(5-Points!M55)*-0.25,""),"")</f>
        <v/>
      </c>
      <c r="M79" s="176" t="str">
        <f>IFERROR(IF('Adapted questions and answers'!$O37=1,(5-Points!N55)*-0.25,""),"")</f>
        <v/>
      </c>
      <c r="N79" s="176" t="str">
        <f>IFERROR(IF('Adapted questions and answers'!$O37=1,(5-Points!O55)*-0.25,""),"")</f>
        <v/>
      </c>
      <c r="O79" s="176" t="str">
        <f>IFERROR(IF('Adapted questions and answers'!$O37=1,(5-Points!P55)*-0.25,""),"")</f>
        <v/>
      </c>
      <c r="P79" s="176" t="str">
        <f>IFERROR(IF('Adapted questions and answers'!$O37=1,(5-Points!Q55)*-0.25,""),"")</f>
        <v/>
      </c>
      <c r="Q79" s="176" t="str">
        <f>IFERROR(IF('Adapted questions and answers'!$O37=1,(5-Points!R55)*-0.25,""),"")</f>
        <v/>
      </c>
      <c r="R79" s="176" t="str">
        <f>IFERROR(IF('Adapted questions and answers'!$O37=1,(5-Points!S55)*-0.25,""),"")</f>
        <v/>
      </c>
      <c r="S79" s="176" t="str">
        <f>IFERROR(IF('Adapted questions and answers'!$O37=1,(5-Points!T55)*-0.25,""),"")</f>
        <v/>
      </c>
      <c r="T79" s="176" t="str">
        <f>IFERROR(IF('Adapted questions and answers'!$O37=1,(5-Points!U55)*-0.25,""),"")</f>
        <v/>
      </c>
      <c r="U79" s="176" t="str">
        <f>IFERROR(IF('Adapted questions and answers'!$O37=1,(5-Points!V55)*-0.25,""),"")</f>
        <v/>
      </c>
      <c r="V79" s="176" t="str">
        <f>IFERROR(IF('Adapted questions and answers'!$O37=1,(5-Points!W55)*-0.25,""),"")</f>
        <v/>
      </c>
      <c r="W79" s="176" t="str">
        <f>IFERROR(IF('Adapted questions and answers'!$O37=1,(5-Points!X55)*-0.25,""),"")</f>
        <v/>
      </c>
      <c r="X79" s="176" t="str">
        <f>IFERROR(IF('Adapted questions and answers'!$O37=1,(5-Points!Y55)*-0.25,""),"")</f>
        <v/>
      </c>
      <c r="Y79" s="176" t="str">
        <f>IFERROR(IF('Adapted questions and answers'!$O37=1,(5-Points!Z55)*-0.25,""),"")</f>
        <v/>
      </c>
      <c r="Z79" s="176" t="str">
        <f>IFERROR(IF('Adapted questions and answers'!$O37=1,(5-Points!AA55)*-0.25,""),"")</f>
        <v/>
      </c>
    </row>
    <row r="80" spans="1:26" ht="14.25" customHeight="1">
      <c r="A80" s="176" t="s">
        <v>376</v>
      </c>
      <c r="B80" s="176" t="str">
        <f>IFERROR(IF('Adapted questions and answers'!$O38=1,(5-Points!C56)*-0.25,""),"")</f>
        <v/>
      </c>
      <c r="C80" s="176" t="str">
        <f>IFERROR(IF('Adapted questions and answers'!$O38=1,(5-Points!D56)*-0.25,""),"")</f>
        <v/>
      </c>
      <c r="D80" s="176" t="str">
        <f>IFERROR(IF('Adapted questions and answers'!$O38=1,(5-Points!E56)*-0.25,""),"")</f>
        <v/>
      </c>
      <c r="E80" s="176" t="str">
        <f>IFERROR(IF('Adapted questions and answers'!$O38=1,(5-Points!F56)*-0.25,""),"")</f>
        <v/>
      </c>
      <c r="F80" s="176" t="str">
        <f>IFERROR(IF('Adapted questions and answers'!$O38=1,(5-Points!G56)*-0.25,""),"")</f>
        <v/>
      </c>
      <c r="G80" s="176" t="str">
        <f>IFERROR(IF('Adapted questions and answers'!$O38=1,(5-Points!H56)*-0.25,""),"")</f>
        <v/>
      </c>
      <c r="H80" s="176" t="str">
        <f>IFERROR(IF('Adapted questions and answers'!$O38=1,(5-Points!I56)*-0.25,""),"")</f>
        <v/>
      </c>
      <c r="I80" s="176" t="str">
        <f>IFERROR(IF('Adapted questions and answers'!$O38=1,(5-Points!J56)*-0.25,""),"")</f>
        <v/>
      </c>
      <c r="J80" s="176" t="str">
        <f>IFERROR(IF('Adapted questions and answers'!$O38=1,(5-Points!K56)*-0.25,""),"")</f>
        <v/>
      </c>
      <c r="K80" s="176" t="str">
        <f>IFERROR(IF('Adapted questions and answers'!$O38=1,(5-Points!L56)*-0.25,""),"")</f>
        <v/>
      </c>
      <c r="L80" s="176" t="str">
        <f>IFERROR(IF('Adapted questions and answers'!$O38=1,(5-Points!M56)*-0.25,""),"")</f>
        <v/>
      </c>
      <c r="M80" s="176" t="str">
        <f>IFERROR(IF('Adapted questions and answers'!$O38=1,(5-Points!N56)*-0.25,""),"")</f>
        <v/>
      </c>
      <c r="N80" s="176" t="str">
        <f>IFERROR(IF('Adapted questions and answers'!$O38=1,(5-Points!O56)*-0.25,""),"")</f>
        <v/>
      </c>
      <c r="O80" s="176" t="str">
        <f>IFERROR(IF('Adapted questions and answers'!$O38=1,(5-Points!P56)*-0.25,""),"")</f>
        <v/>
      </c>
      <c r="P80" s="176" t="str">
        <f>IFERROR(IF('Adapted questions and answers'!$O38=1,(5-Points!Q56)*-0.25,""),"")</f>
        <v/>
      </c>
      <c r="Q80" s="176" t="str">
        <f>IFERROR(IF('Adapted questions and answers'!$O38=1,(5-Points!R56)*-0.25,""),"")</f>
        <v/>
      </c>
      <c r="R80" s="176" t="str">
        <f>IFERROR(IF('Adapted questions and answers'!$O38=1,(5-Points!S56)*-0.25,""),"")</f>
        <v/>
      </c>
      <c r="S80" s="176" t="str">
        <f>IFERROR(IF('Adapted questions and answers'!$O38=1,(5-Points!T56)*-0.25,""),"")</f>
        <v/>
      </c>
      <c r="T80" s="176" t="str">
        <f>IFERROR(IF('Adapted questions and answers'!$O38=1,(5-Points!U56)*-0.25,""),"")</f>
        <v/>
      </c>
      <c r="U80" s="176" t="str">
        <f>IFERROR(IF('Adapted questions and answers'!$O38=1,(5-Points!V56)*-0.25,""),"")</f>
        <v/>
      </c>
      <c r="V80" s="176" t="str">
        <f>IFERROR(IF('Adapted questions and answers'!$O38=1,(5-Points!W56)*-0.25,""),"")</f>
        <v/>
      </c>
      <c r="W80" s="176" t="str">
        <f>IFERROR(IF('Adapted questions and answers'!$O38=1,(5-Points!X56)*-0.25,""),"")</f>
        <v/>
      </c>
      <c r="X80" s="176" t="str">
        <f>IFERROR(IF('Adapted questions and answers'!$O38=1,(5-Points!Y56)*-0.25,""),"")</f>
        <v/>
      </c>
      <c r="Y80" s="176" t="str">
        <f>IFERROR(IF('Adapted questions and answers'!$O38=1,(5-Points!Z56)*-0.25,""),"")</f>
        <v/>
      </c>
      <c r="Z80" s="176" t="str">
        <f>IFERROR(IF('Adapted questions and answers'!$O38=1,(5-Points!AA56)*-0.25,""),"")</f>
        <v/>
      </c>
    </row>
    <row r="81" spans="1:26" ht="14.25" customHeight="1">
      <c r="A81" s="176" t="s">
        <v>381</v>
      </c>
      <c r="B81" s="176" t="str">
        <f>IFERROR(IF('Adapted questions and answers'!$O39=1,(5-Points!C57)*-0.25,""),"")</f>
        <v/>
      </c>
      <c r="C81" s="176" t="str">
        <f>IFERROR(IF('Adapted questions and answers'!$O39=1,(5-Points!D57)*-0.25,""),"")</f>
        <v/>
      </c>
      <c r="D81" s="176" t="str">
        <f>IFERROR(IF('Adapted questions and answers'!$O39=1,(5-Points!E57)*-0.25,""),"")</f>
        <v/>
      </c>
      <c r="E81" s="176" t="str">
        <f>IFERROR(IF('Adapted questions and answers'!$O39=1,(5-Points!F57)*-0.25,""),"")</f>
        <v/>
      </c>
      <c r="F81" s="176" t="str">
        <f>IFERROR(IF('Adapted questions and answers'!$O39=1,(5-Points!G57)*-0.25,""),"")</f>
        <v/>
      </c>
      <c r="G81" s="176" t="str">
        <f>IFERROR(IF('Adapted questions and answers'!$O39=1,(5-Points!H57)*-0.25,""),"")</f>
        <v/>
      </c>
      <c r="H81" s="176" t="str">
        <f>IFERROR(IF('Adapted questions and answers'!$O39=1,(5-Points!I57)*-0.25,""),"")</f>
        <v/>
      </c>
      <c r="I81" s="176" t="str">
        <f>IFERROR(IF('Adapted questions and answers'!$O39=1,(5-Points!J57)*-0.25,""),"")</f>
        <v/>
      </c>
      <c r="J81" s="176" t="str">
        <f>IFERROR(IF('Adapted questions and answers'!$O39=1,(5-Points!K57)*-0.25,""),"")</f>
        <v/>
      </c>
      <c r="K81" s="176" t="str">
        <f>IFERROR(IF('Adapted questions and answers'!$O39=1,(5-Points!L57)*-0.25,""),"")</f>
        <v/>
      </c>
      <c r="L81" s="176" t="str">
        <f>IFERROR(IF('Adapted questions and answers'!$O39=1,(5-Points!M57)*-0.25,""),"")</f>
        <v/>
      </c>
      <c r="M81" s="176" t="str">
        <f>IFERROR(IF('Adapted questions and answers'!$O39=1,(5-Points!N57)*-0.25,""),"")</f>
        <v/>
      </c>
      <c r="N81" s="176" t="str">
        <f>IFERROR(IF('Adapted questions and answers'!$O39=1,(5-Points!O57)*-0.25,""),"")</f>
        <v/>
      </c>
      <c r="O81" s="176" t="str">
        <f>IFERROR(IF('Adapted questions and answers'!$O39=1,(5-Points!P57)*-0.25,""),"")</f>
        <v/>
      </c>
      <c r="P81" s="176" t="str">
        <f>IFERROR(IF('Adapted questions and answers'!$O39=1,(5-Points!Q57)*-0.25,""),"")</f>
        <v/>
      </c>
      <c r="Q81" s="176" t="str">
        <f>IFERROR(IF('Adapted questions and answers'!$O39=1,(5-Points!R57)*-0.25,""),"")</f>
        <v/>
      </c>
      <c r="R81" s="176" t="str">
        <f>IFERROR(IF('Adapted questions and answers'!$O39=1,(5-Points!S57)*-0.25,""),"")</f>
        <v/>
      </c>
      <c r="S81" s="176" t="str">
        <f>IFERROR(IF('Adapted questions and answers'!$O39=1,(5-Points!T57)*-0.25,""),"")</f>
        <v/>
      </c>
      <c r="T81" s="176" t="str">
        <f>IFERROR(IF('Adapted questions and answers'!$O39=1,(5-Points!U57)*-0.25,""),"")</f>
        <v/>
      </c>
      <c r="U81" s="176" t="str">
        <f>IFERROR(IF('Adapted questions and answers'!$O39=1,(5-Points!V57)*-0.25,""),"")</f>
        <v/>
      </c>
      <c r="V81" s="176" t="str">
        <f>IFERROR(IF('Adapted questions and answers'!$O39=1,(5-Points!W57)*-0.25,""),"")</f>
        <v/>
      </c>
      <c r="W81" s="176" t="str">
        <f>IFERROR(IF('Adapted questions and answers'!$O39=1,(5-Points!X57)*-0.25,""),"")</f>
        <v/>
      </c>
      <c r="X81" s="176" t="str">
        <f>IFERROR(IF('Adapted questions and answers'!$O39=1,(5-Points!Y57)*-0.25,""),"")</f>
        <v/>
      </c>
      <c r="Y81" s="176" t="str">
        <f>IFERROR(IF('Adapted questions and answers'!$O39=1,(5-Points!Z57)*-0.25,""),"")</f>
        <v/>
      </c>
      <c r="Z81" s="176" t="str">
        <f>IFERROR(IF('Adapted questions and answers'!$O39=1,(5-Points!AA57)*-0.25,""),"")</f>
        <v/>
      </c>
    </row>
    <row r="82" spans="1:26" ht="14.25" customHeight="1">
      <c r="A82" s="176" t="s">
        <v>386</v>
      </c>
      <c r="B82" s="176" t="str">
        <f>IFERROR(IF('Adapted questions and answers'!$O40=1,(5-Points!C58)*-0.25,""),"")</f>
        <v/>
      </c>
      <c r="C82" s="176" t="str">
        <f>IFERROR(IF('Adapted questions and answers'!$O40=1,(5-Points!D58)*-0.25,""),"")</f>
        <v/>
      </c>
      <c r="D82" s="176" t="str">
        <f>IFERROR(IF('Adapted questions and answers'!$O40=1,(5-Points!E58)*-0.25,""),"")</f>
        <v/>
      </c>
      <c r="E82" s="176" t="str">
        <f>IFERROR(IF('Adapted questions and answers'!$O40=1,(5-Points!F58)*-0.25,""),"")</f>
        <v/>
      </c>
      <c r="F82" s="176" t="str">
        <f>IFERROR(IF('Adapted questions and answers'!$O40=1,(5-Points!G58)*-0.25,""),"")</f>
        <v/>
      </c>
      <c r="G82" s="176" t="str">
        <f>IFERROR(IF('Adapted questions and answers'!$O40=1,(5-Points!H58)*-0.25,""),"")</f>
        <v/>
      </c>
      <c r="H82" s="176" t="str">
        <f>IFERROR(IF('Adapted questions and answers'!$O40=1,(5-Points!I58)*-0.25,""),"")</f>
        <v/>
      </c>
      <c r="I82" s="176" t="str">
        <f>IFERROR(IF('Adapted questions and answers'!$O40=1,(5-Points!J58)*-0.25,""),"")</f>
        <v/>
      </c>
      <c r="J82" s="176" t="str">
        <f>IFERROR(IF('Adapted questions and answers'!$O40=1,(5-Points!K58)*-0.25,""),"")</f>
        <v/>
      </c>
      <c r="K82" s="176" t="str">
        <f>IFERROR(IF('Adapted questions and answers'!$O40=1,(5-Points!L58)*-0.25,""),"")</f>
        <v/>
      </c>
      <c r="L82" s="176" t="str">
        <f>IFERROR(IF('Adapted questions and answers'!$O40=1,(5-Points!M58)*-0.25,""),"")</f>
        <v/>
      </c>
      <c r="M82" s="176" t="str">
        <f>IFERROR(IF('Adapted questions and answers'!$O40=1,(5-Points!N58)*-0.25,""),"")</f>
        <v/>
      </c>
      <c r="N82" s="176" t="str">
        <f>IFERROR(IF('Adapted questions and answers'!$O40=1,(5-Points!O58)*-0.25,""),"")</f>
        <v/>
      </c>
      <c r="O82" s="176" t="str">
        <f>IFERROR(IF('Adapted questions and answers'!$O40=1,(5-Points!P58)*-0.25,""),"")</f>
        <v/>
      </c>
      <c r="P82" s="176" t="str">
        <f>IFERROR(IF('Adapted questions and answers'!$O40=1,(5-Points!Q58)*-0.25,""),"")</f>
        <v/>
      </c>
      <c r="Q82" s="176" t="str">
        <f>IFERROR(IF('Adapted questions and answers'!$O40=1,(5-Points!R58)*-0.25,""),"")</f>
        <v/>
      </c>
      <c r="R82" s="176" t="str">
        <f>IFERROR(IF('Adapted questions and answers'!$O40=1,(5-Points!S58)*-0.25,""),"")</f>
        <v/>
      </c>
      <c r="S82" s="176" t="str">
        <f>IFERROR(IF('Adapted questions and answers'!$O40=1,(5-Points!T58)*-0.25,""),"")</f>
        <v/>
      </c>
      <c r="T82" s="176" t="str">
        <f>IFERROR(IF('Adapted questions and answers'!$O40=1,(5-Points!U58)*-0.25,""),"")</f>
        <v/>
      </c>
      <c r="U82" s="176" t="str">
        <f>IFERROR(IF('Adapted questions and answers'!$O40=1,(5-Points!V58)*-0.25,""),"")</f>
        <v/>
      </c>
      <c r="V82" s="176" t="str">
        <f>IFERROR(IF('Adapted questions and answers'!$O40=1,(5-Points!W58)*-0.25,""),"")</f>
        <v/>
      </c>
      <c r="W82" s="176" t="str">
        <f>IFERROR(IF('Adapted questions and answers'!$O40=1,(5-Points!X58)*-0.25,""),"")</f>
        <v/>
      </c>
      <c r="X82" s="176" t="str">
        <f>IFERROR(IF('Adapted questions and answers'!$O40=1,(5-Points!Y58)*-0.25,""),"")</f>
        <v/>
      </c>
      <c r="Y82" s="176" t="str">
        <f>IFERROR(IF('Adapted questions and answers'!$O40=1,(5-Points!Z58)*-0.25,""),"")</f>
        <v/>
      </c>
      <c r="Z82" s="176" t="str">
        <f>IFERROR(IF('Adapted questions and answers'!$O40=1,(5-Points!AA58)*-0.25,""),"")</f>
        <v/>
      </c>
    </row>
    <row r="83" spans="1:26" ht="14.25" customHeight="1">
      <c r="A83" s="176" t="s">
        <v>391</v>
      </c>
      <c r="B83" s="176" t="str">
        <f>IFERROR(IF('Adapted questions and answers'!$O41=1,(5-Points!C59)*-0.25,""),"")</f>
        <v/>
      </c>
      <c r="C83" s="176" t="str">
        <f>IFERROR(IF('Adapted questions and answers'!$O41=1,(5-Points!D59)*-0.25,""),"")</f>
        <v/>
      </c>
      <c r="D83" s="176" t="str">
        <f>IFERROR(IF('Adapted questions and answers'!$O41=1,(5-Points!E59)*-0.25,""),"")</f>
        <v/>
      </c>
      <c r="E83" s="176" t="str">
        <f>IFERROR(IF('Adapted questions and answers'!$O41=1,(5-Points!F59)*-0.25,""),"")</f>
        <v/>
      </c>
      <c r="F83" s="176" t="str">
        <f>IFERROR(IF('Adapted questions and answers'!$O41=1,(5-Points!G59)*-0.25,""),"")</f>
        <v/>
      </c>
      <c r="G83" s="176" t="str">
        <f>IFERROR(IF('Adapted questions and answers'!$O41=1,(5-Points!H59)*-0.25,""),"")</f>
        <v/>
      </c>
      <c r="H83" s="176" t="str">
        <f>IFERROR(IF('Adapted questions and answers'!$O41=1,(5-Points!I59)*-0.25,""),"")</f>
        <v/>
      </c>
      <c r="I83" s="176" t="str">
        <f>IFERROR(IF('Adapted questions and answers'!$O41=1,(5-Points!J59)*-0.25,""),"")</f>
        <v/>
      </c>
      <c r="J83" s="176" t="str">
        <f>IFERROR(IF('Adapted questions and answers'!$O41=1,(5-Points!K59)*-0.25,""),"")</f>
        <v/>
      </c>
      <c r="K83" s="176" t="str">
        <f>IFERROR(IF('Adapted questions and answers'!$O41=1,(5-Points!L59)*-0.25,""),"")</f>
        <v/>
      </c>
      <c r="L83" s="176" t="str">
        <f>IFERROR(IF('Adapted questions and answers'!$O41=1,(5-Points!M59)*-0.25,""),"")</f>
        <v/>
      </c>
      <c r="M83" s="176" t="str">
        <f>IFERROR(IF('Adapted questions and answers'!$O41=1,(5-Points!N59)*-0.25,""),"")</f>
        <v/>
      </c>
      <c r="N83" s="176" t="str">
        <f>IFERROR(IF('Adapted questions and answers'!$O41=1,(5-Points!O59)*-0.25,""),"")</f>
        <v/>
      </c>
      <c r="O83" s="176" t="str">
        <f>IFERROR(IF('Adapted questions and answers'!$O41=1,(5-Points!P59)*-0.25,""),"")</f>
        <v/>
      </c>
      <c r="P83" s="176" t="str">
        <f>IFERROR(IF('Adapted questions and answers'!$O41=1,(5-Points!Q59)*-0.25,""),"")</f>
        <v/>
      </c>
      <c r="Q83" s="176" t="str">
        <f>IFERROR(IF('Adapted questions and answers'!$O41=1,(5-Points!R59)*-0.25,""),"")</f>
        <v/>
      </c>
      <c r="R83" s="176" t="str">
        <f>IFERROR(IF('Adapted questions and answers'!$O41=1,(5-Points!S59)*-0.25,""),"")</f>
        <v/>
      </c>
      <c r="S83" s="176" t="str">
        <f>IFERROR(IF('Adapted questions and answers'!$O41=1,(5-Points!T59)*-0.25,""),"")</f>
        <v/>
      </c>
      <c r="T83" s="176" t="str">
        <f>IFERROR(IF('Adapted questions and answers'!$O41=1,(5-Points!U59)*-0.25,""),"")</f>
        <v/>
      </c>
      <c r="U83" s="176" t="str">
        <f>IFERROR(IF('Adapted questions and answers'!$O41=1,(5-Points!V59)*-0.25,""),"")</f>
        <v/>
      </c>
      <c r="V83" s="176" t="str">
        <f>IFERROR(IF('Adapted questions and answers'!$O41=1,(5-Points!W59)*-0.25,""),"")</f>
        <v/>
      </c>
      <c r="W83" s="176" t="str">
        <f>IFERROR(IF('Adapted questions and answers'!$O41=1,(5-Points!X59)*-0.25,""),"")</f>
        <v/>
      </c>
      <c r="X83" s="176" t="str">
        <f>IFERROR(IF('Adapted questions and answers'!$O41=1,(5-Points!Y59)*-0.25,""),"")</f>
        <v/>
      </c>
      <c r="Y83" s="176" t="str">
        <f>IFERROR(IF('Adapted questions and answers'!$O41=1,(5-Points!Z59)*-0.25,""),"")</f>
        <v/>
      </c>
      <c r="Z83" s="176" t="str">
        <f>IFERROR(IF('Adapted questions and answers'!$O41=1,(5-Points!AA59)*-0.25,""),"")</f>
        <v/>
      </c>
    </row>
    <row r="84" spans="1:26" ht="14.25" customHeight="1"/>
    <row r="85" spans="1:26" ht="14.25" customHeight="1"/>
    <row r="86" spans="1:26" ht="14.25" customHeight="1"/>
    <row r="87" spans="1:26" ht="14.25" customHeight="1">
      <c r="A87" s="176" t="s">
        <v>424</v>
      </c>
      <c r="B87" s="176" t="str">
        <f>'A. Legal status'!C$1</f>
        <v>Patent 1</v>
      </c>
      <c r="C87" s="176" t="str">
        <f>'A. Legal status'!D$1</f>
        <v>Patent 2</v>
      </c>
      <c r="D87" s="176" t="str">
        <f>'A. Legal status'!E$1</f>
        <v>Patent 3</v>
      </c>
      <c r="E87" s="176" t="str">
        <f>'A. Legal status'!F$1</f>
        <v>Patent 4</v>
      </c>
      <c r="F87" s="176" t="str">
        <f>'A. Legal status'!G$1</f>
        <v>Patent 5</v>
      </c>
      <c r="G87" s="176" t="str">
        <f>'A. Legal status'!H$1</f>
        <v>Patent 6</v>
      </c>
      <c r="H87" s="176" t="str">
        <f>'A. Legal status'!I$1</f>
        <v>Patent 7</v>
      </c>
      <c r="I87" s="176" t="str">
        <f>'A. Legal status'!J$1</f>
        <v>Patent 8</v>
      </c>
      <c r="J87" s="176" t="str">
        <f>'A. Legal status'!K$1</f>
        <v>Patent 9</v>
      </c>
      <c r="K87" s="176" t="str">
        <f>'A. Legal status'!L$1</f>
        <v>Patent 10</v>
      </c>
      <c r="L87" s="176" t="str">
        <f>'A. Legal status'!M$1</f>
        <v>Patent 11</v>
      </c>
      <c r="M87" s="176" t="str">
        <f>'A. Legal status'!N$1</f>
        <v>Patent 12</v>
      </c>
      <c r="N87" s="176" t="str">
        <f>'A. Legal status'!O$1</f>
        <v>Patent 13</v>
      </c>
      <c r="O87" s="176" t="str">
        <f>'A. Legal status'!P$1</f>
        <v>Patent 14</v>
      </c>
      <c r="P87" s="176" t="str">
        <f>'A. Legal status'!Q$1</f>
        <v>Patent 15</v>
      </c>
      <c r="Q87" s="176" t="str">
        <f>'A. Legal status'!R$1</f>
        <v>Patent 16</v>
      </c>
      <c r="R87" s="176" t="str">
        <f>'A. Legal status'!S$1</f>
        <v>Patent 17</v>
      </c>
      <c r="S87" s="176" t="str">
        <f>'A. Legal status'!T$1</f>
        <v>Patent 18</v>
      </c>
      <c r="T87" s="176" t="str">
        <f>'A. Legal status'!U$1</f>
        <v>Patent 19</v>
      </c>
      <c r="U87" s="176" t="str">
        <f>'A. Legal status'!V$1</f>
        <v>Patent 20</v>
      </c>
      <c r="V87" s="176" t="str">
        <f>'A. Legal status'!W$1</f>
        <v>Patent 21</v>
      </c>
      <c r="W87" s="176" t="str">
        <f>'A. Legal status'!X$1</f>
        <v>Patent 22</v>
      </c>
      <c r="X87" s="176" t="str">
        <f>'A. Legal status'!Y$1</f>
        <v>Patent 23</v>
      </c>
      <c r="Y87" s="176" t="str">
        <f>'A. Legal status'!Z$1</f>
        <v>Patent 24</v>
      </c>
      <c r="Z87" s="176" t="str">
        <f>'A. Legal status'!AA$1</f>
        <v>Patent 25</v>
      </c>
    </row>
    <row r="88" spans="1:26" ht="14.25" customHeight="1">
      <c r="A88" s="176" t="s">
        <v>425</v>
      </c>
      <c r="B88" s="176">
        <f t="shared" ref="B88:Z88" si="0">IFERROR(AVERAGEIF(B$2:B$41,"&lt;&gt;"),0)</f>
        <v>0.71666666666666667</v>
      </c>
      <c r="C88" s="176">
        <f t="shared" si="0"/>
        <v>0.38333333333333336</v>
      </c>
      <c r="D88" s="176">
        <f t="shared" si="0"/>
        <v>0</v>
      </c>
      <c r="E88" s="176">
        <f t="shared" si="0"/>
        <v>0</v>
      </c>
      <c r="F88" s="176">
        <f t="shared" si="0"/>
        <v>0</v>
      </c>
      <c r="G88" s="176">
        <f t="shared" si="0"/>
        <v>0</v>
      </c>
      <c r="H88" s="176">
        <f t="shared" si="0"/>
        <v>0</v>
      </c>
      <c r="I88" s="176">
        <f t="shared" si="0"/>
        <v>0</v>
      </c>
      <c r="J88" s="176">
        <f t="shared" si="0"/>
        <v>0</v>
      </c>
      <c r="K88" s="176">
        <f t="shared" si="0"/>
        <v>0</v>
      </c>
      <c r="L88" s="176">
        <f t="shared" si="0"/>
        <v>0</v>
      </c>
      <c r="M88" s="176">
        <f t="shared" si="0"/>
        <v>0</v>
      </c>
      <c r="N88" s="176">
        <f t="shared" si="0"/>
        <v>0</v>
      </c>
      <c r="O88" s="176">
        <f t="shared" si="0"/>
        <v>0</v>
      </c>
      <c r="P88" s="176">
        <f t="shared" si="0"/>
        <v>0</v>
      </c>
      <c r="Q88" s="176">
        <f t="shared" si="0"/>
        <v>0</v>
      </c>
      <c r="R88" s="176">
        <f t="shared" si="0"/>
        <v>0</v>
      </c>
      <c r="S88" s="176">
        <f t="shared" si="0"/>
        <v>0</v>
      </c>
      <c r="T88" s="176">
        <f t="shared" si="0"/>
        <v>0</v>
      </c>
      <c r="U88" s="176">
        <f t="shared" si="0"/>
        <v>0</v>
      </c>
      <c r="V88" s="176">
        <f t="shared" si="0"/>
        <v>0</v>
      </c>
      <c r="W88" s="176">
        <f t="shared" si="0"/>
        <v>0</v>
      </c>
      <c r="X88" s="176">
        <f t="shared" si="0"/>
        <v>0</v>
      </c>
      <c r="Y88" s="176">
        <f t="shared" si="0"/>
        <v>0</v>
      </c>
      <c r="Z88" s="176">
        <f t="shared" si="0"/>
        <v>0</v>
      </c>
    </row>
    <row r="89" spans="1:26" ht="14.25" customHeight="1">
      <c r="A89" s="176" t="s">
        <v>426</v>
      </c>
      <c r="B89" s="176">
        <f t="shared" ref="B89:Z89" si="1">IFERROR(AVERAGEIF(B$44:B$83,"&lt;&gt;"),0)</f>
        <v>-0.47619047619047616</v>
      </c>
      <c r="C89" s="176">
        <f t="shared" si="1"/>
        <v>-0.55952380952380953</v>
      </c>
      <c r="D89" s="176">
        <f t="shared" si="1"/>
        <v>0</v>
      </c>
      <c r="E89" s="176">
        <f t="shared" si="1"/>
        <v>0</v>
      </c>
      <c r="F89" s="176">
        <f t="shared" si="1"/>
        <v>0</v>
      </c>
      <c r="G89" s="176">
        <f t="shared" si="1"/>
        <v>0</v>
      </c>
      <c r="H89" s="176">
        <f t="shared" si="1"/>
        <v>0</v>
      </c>
      <c r="I89" s="176">
        <f t="shared" si="1"/>
        <v>0</v>
      </c>
      <c r="J89" s="176">
        <f t="shared" si="1"/>
        <v>0</v>
      </c>
      <c r="K89" s="176">
        <f t="shared" si="1"/>
        <v>0</v>
      </c>
      <c r="L89" s="176">
        <f t="shared" si="1"/>
        <v>0</v>
      </c>
      <c r="M89" s="176">
        <f t="shared" si="1"/>
        <v>0</v>
      </c>
      <c r="N89" s="176">
        <f t="shared" si="1"/>
        <v>0</v>
      </c>
      <c r="O89" s="176">
        <f t="shared" si="1"/>
        <v>0</v>
      </c>
      <c r="P89" s="176">
        <f t="shared" si="1"/>
        <v>0</v>
      </c>
      <c r="Q89" s="176">
        <f t="shared" si="1"/>
        <v>0</v>
      </c>
      <c r="R89" s="176">
        <f t="shared" si="1"/>
        <v>0</v>
      </c>
      <c r="S89" s="176">
        <f t="shared" si="1"/>
        <v>0</v>
      </c>
      <c r="T89" s="176">
        <f t="shared" si="1"/>
        <v>0</v>
      </c>
      <c r="U89" s="176">
        <f t="shared" si="1"/>
        <v>0</v>
      </c>
      <c r="V89" s="176">
        <f t="shared" si="1"/>
        <v>0</v>
      </c>
      <c r="W89" s="176">
        <f t="shared" si="1"/>
        <v>0</v>
      </c>
      <c r="X89" s="176">
        <f t="shared" si="1"/>
        <v>0</v>
      </c>
      <c r="Y89" s="176">
        <f t="shared" si="1"/>
        <v>0</v>
      </c>
      <c r="Z89" s="176">
        <f t="shared" si="1"/>
        <v>0</v>
      </c>
    </row>
    <row r="90" spans="1:26" ht="14.25" customHeight="1"/>
    <row r="91" spans="1:26" ht="14.25" customHeight="1">
      <c r="A91" s="176" t="s">
        <v>427</v>
      </c>
      <c r="B91" s="176" t="s">
        <v>428</v>
      </c>
      <c r="C91" s="176" t="s">
        <v>429</v>
      </c>
    </row>
    <row r="92" spans="1:26" ht="14.25" customHeight="1">
      <c r="A92" s="176" t="s">
        <v>430</v>
      </c>
      <c r="B92" s="176">
        <v>0</v>
      </c>
      <c r="C92" s="176">
        <v>-0.5</v>
      </c>
    </row>
    <row r="93" spans="1:26" ht="14.25" customHeight="1">
      <c r="A93" s="176" t="s">
        <v>431</v>
      </c>
      <c r="B93" s="176">
        <v>1</v>
      </c>
      <c r="C93" s="176">
        <v>-0.5</v>
      </c>
    </row>
    <row r="94" spans="1:26" ht="14.25" customHeight="1">
      <c r="A94" s="176" t="s">
        <v>432</v>
      </c>
      <c r="B94" s="176">
        <v>0.5</v>
      </c>
      <c r="C94" s="176">
        <v>-1</v>
      </c>
    </row>
    <row r="95" spans="1:26" ht="14.25" customHeight="1">
      <c r="A95" s="176" t="s">
        <v>433</v>
      </c>
      <c r="B95" s="176">
        <v>0.5</v>
      </c>
      <c r="C95" s="176">
        <v>0</v>
      </c>
    </row>
    <row r="96" spans="1:2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password="EBDC" sheet="1" objects="1" scenarios="1"/>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pageSetUpPr fitToPage="1"/>
  </sheetPr>
  <dimension ref="A1:AA1000"/>
  <sheetViews>
    <sheetView zoomScaleNormal="100" workbookViewId="0">
      <pane xSplit="2" ySplit="1" topLeftCell="D2" activePane="bottomRight" state="frozen"/>
      <selection pane="bottomRight" activeCell="E1" sqref="E1"/>
      <selection pane="bottomLeft" activeCell="D14" sqref="D14"/>
      <selection pane="topRight" activeCell="D14" sqref="D14"/>
    </sheetView>
  </sheetViews>
  <sheetFormatPr defaultColWidth="14.42578125" defaultRowHeight="15" customHeight="1"/>
  <cols>
    <col min="1" max="1" width="62.140625" customWidth="1"/>
    <col min="2" max="2" width="39.5703125" customWidth="1"/>
    <col min="3" max="11" width="38.28515625" bestFit="1" customWidth="1"/>
    <col min="12" max="12" width="39.28515625" bestFit="1" customWidth="1"/>
    <col min="13" max="13" width="39.28515625" customWidth="1"/>
    <col min="14" max="27" width="39.28515625" hidden="1" customWidth="1"/>
    <col min="28" max="28" width="14.42578125" customWidth="1"/>
  </cols>
  <sheetData>
    <row r="1" spans="1:27" ht="14.25" customHeight="1">
      <c r="A1" s="24" t="s">
        <v>434</v>
      </c>
      <c r="B1" s="25" t="s">
        <v>435</v>
      </c>
      <c r="C1" s="27" t="s">
        <v>436</v>
      </c>
      <c r="D1" s="28" t="s">
        <v>437</v>
      </c>
      <c r="E1" s="29" t="s">
        <v>438</v>
      </c>
      <c r="F1" s="29" t="s">
        <v>439</v>
      </c>
      <c r="G1" s="29" t="s">
        <v>440</v>
      </c>
      <c r="H1" s="29" t="s">
        <v>441</v>
      </c>
      <c r="I1" s="29" t="s">
        <v>442</v>
      </c>
      <c r="J1" s="29" t="s">
        <v>443</v>
      </c>
      <c r="K1" s="29" t="s">
        <v>444</v>
      </c>
      <c r="L1" s="29" t="s">
        <v>445</v>
      </c>
      <c r="M1" s="29" t="s">
        <v>446</v>
      </c>
      <c r="N1" s="29" t="s">
        <v>447</v>
      </c>
      <c r="O1" s="29" t="s">
        <v>448</v>
      </c>
      <c r="P1" s="29" t="s">
        <v>449</v>
      </c>
      <c r="Q1" s="29" t="s">
        <v>450</v>
      </c>
      <c r="R1" s="29" t="s">
        <v>451</v>
      </c>
      <c r="S1" s="29" t="s">
        <v>452</v>
      </c>
      <c r="T1" s="29" t="s">
        <v>453</v>
      </c>
      <c r="U1" s="29" t="s">
        <v>454</v>
      </c>
      <c r="V1" s="29" t="s">
        <v>455</v>
      </c>
      <c r="W1" s="29" t="s">
        <v>456</v>
      </c>
      <c r="X1" s="29" t="s">
        <v>457</v>
      </c>
      <c r="Y1" s="29" t="s">
        <v>458</v>
      </c>
      <c r="Z1" s="29" t="s">
        <v>459</v>
      </c>
      <c r="AA1" s="29" t="s">
        <v>460</v>
      </c>
    </row>
    <row r="2" spans="1:27" ht="14.25" customHeight="1">
      <c r="A2" s="26" t="str">
        <f>IF('Original questions and answers'!AL2=0,'Adapted questions and answers'!F2,'Adapted questions and answers'!F2&amp;" (ADAPTED)")</f>
        <v>A1: What is the status of the patent?</v>
      </c>
      <c r="B2" s="58" t="s">
        <v>37</v>
      </c>
      <c r="C2" s="59" t="s">
        <v>461</v>
      </c>
      <c r="D2" s="59" t="s">
        <v>462</v>
      </c>
      <c r="E2" s="59" t="s">
        <v>39</v>
      </c>
      <c r="F2" s="59" t="s">
        <v>39</v>
      </c>
      <c r="G2" s="59" t="s">
        <v>39</v>
      </c>
      <c r="H2" s="59" t="s">
        <v>39</v>
      </c>
      <c r="I2" s="59" t="s">
        <v>39</v>
      </c>
      <c r="J2" s="59" t="s">
        <v>39</v>
      </c>
      <c r="K2" s="59" t="s">
        <v>39</v>
      </c>
      <c r="L2" s="59" t="s">
        <v>39</v>
      </c>
      <c r="M2" s="59" t="s">
        <v>39</v>
      </c>
      <c r="N2" s="59" t="s">
        <v>39</v>
      </c>
      <c r="O2" s="59" t="s">
        <v>39</v>
      </c>
      <c r="P2" s="59" t="s">
        <v>39</v>
      </c>
      <c r="Q2" s="59" t="s">
        <v>39</v>
      </c>
      <c r="R2" s="59" t="s">
        <v>39</v>
      </c>
      <c r="S2" s="59" t="s">
        <v>39</v>
      </c>
      <c r="T2" s="59" t="s">
        <v>39</v>
      </c>
      <c r="U2" s="59" t="s">
        <v>39</v>
      </c>
      <c r="V2" s="59" t="s">
        <v>39</v>
      </c>
      <c r="W2" s="59" t="s">
        <v>39</v>
      </c>
      <c r="X2" s="59" t="s">
        <v>39</v>
      </c>
      <c r="Y2" s="59" t="s">
        <v>39</v>
      </c>
      <c r="Z2" s="59" t="s">
        <v>39</v>
      </c>
      <c r="AA2" s="59" t="s">
        <v>39</v>
      </c>
    </row>
    <row r="3" spans="1:27" ht="14.25" customHeight="1">
      <c r="A3" s="26" t="str">
        <f>IF('Original questions and answers'!AL3=0,'Adapted questions and answers'!F3,'Adapted questions and answers'!F3&amp;" (ADAPTED)")</f>
        <v>A2: What is the patent's legal position of strength?</v>
      </c>
      <c r="B3" s="58" t="s">
        <v>48</v>
      </c>
      <c r="C3" s="59" t="s">
        <v>463</v>
      </c>
      <c r="D3" s="59" t="s">
        <v>464</v>
      </c>
      <c r="E3" s="59" t="s">
        <v>39</v>
      </c>
      <c r="F3" s="59" t="s">
        <v>39</v>
      </c>
      <c r="G3" s="59" t="s">
        <v>39</v>
      </c>
      <c r="H3" s="59" t="s">
        <v>39</v>
      </c>
      <c r="I3" s="59" t="s">
        <v>39</v>
      </c>
      <c r="J3" s="59" t="s">
        <v>39</v>
      </c>
      <c r="K3" s="59" t="s">
        <v>39</v>
      </c>
      <c r="L3" s="59" t="s">
        <v>39</v>
      </c>
      <c r="M3" s="59" t="s">
        <v>39</v>
      </c>
      <c r="N3" s="59" t="s">
        <v>39</v>
      </c>
      <c r="O3" s="59" t="s">
        <v>39</v>
      </c>
      <c r="P3" s="59" t="s">
        <v>39</v>
      </c>
      <c r="Q3" s="59" t="s">
        <v>39</v>
      </c>
      <c r="R3" s="59" t="s">
        <v>39</v>
      </c>
      <c r="S3" s="59" t="s">
        <v>39</v>
      </c>
      <c r="T3" s="59" t="s">
        <v>39</v>
      </c>
      <c r="U3" s="59" t="s">
        <v>39</v>
      </c>
      <c r="V3" s="59" t="s">
        <v>39</v>
      </c>
      <c r="W3" s="59" t="s">
        <v>39</v>
      </c>
      <c r="X3" s="59" t="s">
        <v>39</v>
      </c>
      <c r="Y3" s="59" t="s">
        <v>39</v>
      </c>
      <c r="Z3" s="59" t="s">
        <v>39</v>
      </c>
      <c r="AA3" s="59" t="s">
        <v>39</v>
      </c>
    </row>
    <row r="4" spans="1:27" ht="14.25" customHeight="1">
      <c r="A4" s="26" t="str">
        <f>IF('Original questions and answers'!AL4=0,'Adapted questions and answers'!F4,'Adapted questions and answers'!F4&amp;" (ADAPTED)")</f>
        <v>A3: For how long is the patent still valid?</v>
      </c>
      <c r="B4" s="58" t="s">
        <v>58</v>
      </c>
      <c r="C4" s="59" t="s">
        <v>465</v>
      </c>
      <c r="D4" s="59" t="s">
        <v>466</v>
      </c>
      <c r="E4" s="59" t="s">
        <v>39</v>
      </c>
      <c r="F4" s="59" t="s">
        <v>39</v>
      </c>
      <c r="G4" s="59" t="s">
        <v>39</v>
      </c>
      <c r="H4" s="59" t="s">
        <v>39</v>
      </c>
      <c r="I4" s="59" t="s">
        <v>39</v>
      </c>
      <c r="J4" s="59" t="s">
        <v>39</v>
      </c>
      <c r="K4" s="59" t="s">
        <v>39</v>
      </c>
      <c r="L4" s="59" t="s">
        <v>39</v>
      </c>
      <c r="M4" s="59" t="s">
        <v>39</v>
      </c>
      <c r="N4" s="59" t="s">
        <v>39</v>
      </c>
      <c r="O4" s="59" t="s">
        <v>39</v>
      </c>
      <c r="P4" s="59" t="s">
        <v>39</v>
      </c>
      <c r="Q4" s="59" t="s">
        <v>39</v>
      </c>
      <c r="R4" s="59" t="s">
        <v>39</v>
      </c>
      <c r="S4" s="59" t="s">
        <v>39</v>
      </c>
      <c r="T4" s="59" t="s">
        <v>39</v>
      </c>
      <c r="U4" s="59" t="s">
        <v>39</v>
      </c>
      <c r="V4" s="59" t="s">
        <v>39</v>
      </c>
      <c r="W4" s="59" t="s">
        <v>39</v>
      </c>
      <c r="X4" s="59" t="s">
        <v>39</v>
      </c>
      <c r="Y4" s="59" t="s">
        <v>39</v>
      </c>
      <c r="Z4" s="59" t="s">
        <v>39</v>
      </c>
      <c r="AA4" s="59" t="s">
        <v>39</v>
      </c>
    </row>
    <row r="5" spans="1:27" ht="14.25" customHeight="1">
      <c r="A5" s="26" t="str">
        <f>IF('Original questions and answers'!AL5=0,'Adapted questions and answers'!F5,'Adapted questions and answers'!F5&amp;" (ADAPTED)")</f>
        <v>A4: How broad and comprehensive are the patent claims?</v>
      </c>
      <c r="B5" s="58" t="s">
        <v>68</v>
      </c>
      <c r="C5" s="59" t="s">
        <v>467</v>
      </c>
      <c r="D5" s="59" t="s">
        <v>467</v>
      </c>
      <c r="E5" s="59" t="s">
        <v>39</v>
      </c>
      <c r="F5" s="59" t="s">
        <v>39</v>
      </c>
      <c r="G5" s="59" t="s">
        <v>39</v>
      </c>
      <c r="H5" s="59" t="s">
        <v>39</v>
      </c>
      <c r="I5" s="59" t="s">
        <v>39</v>
      </c>
      <c r="J5" s="59" t="s">
        <v>39</v>
      </c>
      <c r="K5" s="59" t="s">
        <v>39</v>
      </c>
      <c r="L5" s="59" t="s">
        <v>39</v>
      </c>
      <c r="M5" s="59" t="s">
        <v>39</v>
      </c>
      <c r="N5" s="59" t="s">
        <v>39</v>
      </c>
      <c r="O5" s="59" t="s">
        <v>39</v>
      </c>
      <c r="P5" s="59" t="s">
        <v>39</v>
      </c>
      <c r="Q5" s="59" t="s">
        <v>39</v>
      </c>
      <c r="R5" s="59" t="s">
        <v>39</v>
      </c>
      <c r="S5" s="59" t="s">
        <v>39</v>
      </c>
      <c r="T5" s="59" t="s">
        <v>39</v>
      </c>
      <c r="U5" s="59" t="s">
        <v>39</v>
      </c>
      <c r="V5" s="59" t="s">
        <v>39</v>
      </c>
      <c r="W5" s="59" t="s">
        <v>39</v>
      </c>
      <c r="X5" s="59" t="s">
        <v>39</v>
      </c>
      <c r="Y5" s="59" t="s">
        <v>39</v>
      </c>
      <c r="Z5" s="59" t="s">
        <v>39</v>
      </c>
      <c r="AA5" s="59" t="s">
        <v>39</v>
      </c>
    </row>
    <row r="6" spans="1:27" ht="14.25" customHeight="1">
      <c r="A6" s="26" t="str">
        <f>IF('Original questions and answers'!AL6=0,'Adapted questions and answers'!F6,'Adapted questions and answers'!F6&amp;" (ADAPTED)")</f>
        <v>A5: Does the patent's geographical coverage include the relevant markets?</v>
      </c>
      <c r="B6" s="58" t="s">
        <v>78</v>
      </c>
      <c r="C6" s="59" t="s">
        <v>468</v>
      </c>
      <c r="D6" s="59" t="s">
        <v>469</v>
      </c>
      <c r="E6" s="59" t="s">
        <v>39</v>
      </c>
      <c r="F6" s="59" t="s">
        <v>39</v>
      </c>
      <c r="G6" s="59" t="s">
        <v>39</v>
      </c>
      <c r="H6" s="59" t="s">
        <v>39</v>
      </c>
      <c r="I6" s="59" t="s">
        <v>39</v>
      </c>
      <c r="J6" s="59" t="s">
        <v>39</v>
      </c>
      <c r="K6" s="59" t="s">
        <v>39</v>
      </c>
      <c r="L6" s="59" t="s">
        <v>39</v>
      </c>
      <c r="M6" s="59" t="s">
        <v>39</v>
      </c>
      <c r="N6" s="59" t="s">
        <v>39</v>
      </c>
      <c r="O6" s="59" t="s">
        <v>39</v>
      </c>
      <c r="P6" s="59" t="s">
        <v>39</v>
      </c>
      <c r="Q6" s="59" t="s">
        <v>39</v>
      </c>
      <c r="R6" s="59" t="s">
        <v>39</v>
      </c>
      <c r="S6" s="59" t="s">
        <v>39</v>
      </c>
      <c r="T6" s="59" t="s">
        <v>39</v>
      </c>
      <c r="U6" s="59" t="s">
        <v>39</v>
      </c>
      <c r="V6" s="59" t="s">
        <v>39</v>
      </c>
      <c r="W6" s="59" t="s">
        <v>39</v>
      </c>
      <c r="X6" s="59" t="s">
        <v>39</v>
      </c>
      <c r="Y6" s="59" t="s">
        <v>39</v>
      </c>
      <c r="Z6" s="59" t="s">
        <v>39</v>
      </c>
      <c r="AA6" s="59" t="s">
        <v>39</v>
      </c>
    </row>
    <row r="7" spans="1:27" ht="14.25" customHeight="1">
      <c r="A7" s="26" t="str">
        <f>IF('Original questions and answers'!AL7=0,'Adapted questions and answers'!F7,'Adapted questions and answers'!F7&amp;" (ADAPTED)")</f>
        <v>A6: Are patents monitored to identify infringements?</v>
      </c>
      <c r="B7" s="58" t="s">
        <v>88</v>
      </c>
      <c r="C7" s="59" t="s">
        <v>470</v>
      </c>
      <c r="D7" s="59" t="s">
        <v>471</v>
      </c>
      <c r="E7" s="59" t="s">
        <v>39</v>
      </c>
      <c r="F7" s="59" t="s">
        <v>39</v>
      </c>
      <c r="G7" s="59" t="s">
        <v>39</v>
      </c>
      <c r="H7" s="59" t="s">
        <v>39</v>
      </c>
      <c r="I7" s="59" t="s">
        <v>39</v>
      </c>
      <c r="J7" s="59" t="s">
        <v>39</v>
      </c>
      <c r="K7" s="59" t="s">
        <v>39</v>
      </c>
      <c r="L7" s="59" t="s">
        <v>39</v>
      </c>
      <c r="M7" s="59" t="s">
        <v>39</v>
      </c>
      <c r="N7" s="59" t="s">
        <v>39</v>
      </c>
      <c r="O7" s="59" t="s">
        <v>39</v>
      </c>
      <c r="P7" s="59" t="s">
        <v>39</v>
      </c>
      <c r="Q7" s="59" t="s">
        <v>39</v>
      </c>
      <c r="R7" s="59" t="s">
        <v>39</v>
      </c>
      <c r="S7" s="59" t="s">
        <v>39</v>
      </c>
      <c r="T7" s="59" t="s">
        <v>39</v>
      </c>
      <c r="U7" s="59" t="s">
        <v>39</v>
      </c>
      <c r="V7" s="59" t="s">
        <v>39</v>
      </c>
      <c r="W7" s="59" t="s">
        <v>39</v>
      </c>
      <c r="X7" s="59" t="s">
        <v>39</v>
      </c>
      <c r="Y7" s="59" t="s">
        <v>39</v>
      </c>
      <c r="Z7" s="59" t="s">
        <v>39</v>
      </c>
      <c r="AA7" s="59" t="s">
        <v>39</v>
      </c>
    </row>
    <row r="8" spans="1:27" ht="14.25" customHeight="1">
      <c r="A8" s="26" t="str">
        <f>IF('Original questions and answers'!AL8=0,'Adapted questions and answers'!F8,'Adapted questions and answers'!F8&amp;" (ADAPTED)")</f>
        <v>A7: Are disputes and legal proceedings customary in the operative markets?</v>
      </c>
      <c r="B8" s="58" t="s">
        <v>98</v>
      </c>
      <c r="C8" s="59" t="s">
        <v>472</v>
      </c>
      <c r="D8" s="59" t="s">
        <v>473</v>
      </c>
      <c r="E8" s="59" t="s">
        <v>39</v>
      </c>
      <c r="F8" s="59" t="s">
        <v>39</v>
      </c>
      <c r="G8" s="59" t="s">
        <v>39</v>
      </c>
      <c r="H8" s="59" t="s">
        <v>39</v>
      </c>
      <c r="I8" s="59" t="s">
        <v>39</v>
      </c>
      <c r="J8" s="59" t="s">
        <v>39</v>
      </c>
      <c r="K8" s="59" t="s">
        <v>39</v>
      </c>
      <c r="L8" s="59" t="s">
        <v>39</v>
      </c>
      <c r="M8" s="59" t="s">
        <v>39</v>
      </c>
      <c r="N8" s="59" t="s">
        <v>39</v>
      </c>
      <c r="O8" s="59" t="s">
        <v>39</v>
      </c>
      <c r="P8" s="59" t="s">
        <v>39</v>
      </c>
      <c r="Q8" s="59" t="s">
        <v>39</v>
      </c>
      <c r="R8" s="59" t="s">
        <v>39</v>
      </c>
      <c r="S8" s="59" t="s">
        <v>39</v>
      </c>
      <c r="T8" s="59" t="s">
        <v>39</v>
      </c>
      <c r="U8" s="59" t="s">
        <v>39</v>
      </c>
      <c r="V8" s="59" t="s">
        <v>39</v>
      </c>
      <c r="W8" s="59" t="s">
        <v>39</v>
      </c>
      <c r="X8" s="59" t="s">
        <v>39</v>
      </c>
      <c r="Y8" s="59" t="s">
        <v>39</v>
      </c>
      <c r="Z8" s="59" t="s">
        <v>39</v>
      </c>
      <c r="AA8" s="59" t="s">
        <v>39</v>
      </c>
    </row>
    <row r="9" spans="1:27" ht="14.25" customHeight="1">
      <c r="A9" s="26" t="str">
        <f>IF('Original questions and answers'!AL9=0,'Adapted questions and answers'!F9,'Adapted questions and answers'!F9&amp;" (ADAPTED)")</f>
        <v>A8: Does the company have the means to enforce patent rights?</v>
      </c>
      <c r="B9" s="58" t="s">
        <v>108</v>
      </c>
      <c r="C9" s="59" t="s">
        <v>474</v>
      </c>
      <c r="D9" s="59" t="s">
        <v>475</v>
      </c>
      <c r="E9" s="59" t="s">
        <v>39</v>
      </c>
      <c r="F9" s="59" t="s">
        <v>39</v>
      </c>
      <c r="G9" s="59" t="s">
        <v>39</v>
      </c>
      <c r="H9" s="59" t="s">
        <v>39</v>
      </c>
      <c r="I9" s="59" t="s">
        <v>39</v>
      </c>
      <c r="J9" s="59" t="s">
        <v>39</v>
      </c>
      <c r="K9" s="59" t="s">
        <v>39</v>
      </c>
      <c r="L9" s="59" t="s">
        <v>39</v>
      </c>
      <c r="M9" s="59" t="s">
        <v>39</v>
      </c>
      <c r="N9" s="59" t="s">
        <v>39</v>
      </c>
      <c r="O9" s="59" t="s">
        <v>39</v>
      </c>
      <c r="P9" s="59" t="s">
        <v>39</v>
      </c>
      <c r="Q9" s="59" t="s">
        <v>39</v>
      </c>
      <c r="R9" s="59" t="s">
        <v>39</v>
      </c>
      <c r="S9" s="59" t="s">
        <v>39</v>
      </c>
      <c r="T9" s="59" t="s">
        <v>39</v>
      </c>
      <c r="U9" s="59" t="s">
        <v>39</v>
      </c>
      <c r="V9" s="59" t="s">
        <v>39</v>
      </c>
      <c r="W9" s="59" t="s">
        <v>39</v>
      </c>
      <c r="X9" s="59" t="s">
        <v>39</v>
      </c>
      <c r="Y9" s="59" t="s">
        <v>39</v>
      </c>
      <c r="Z9" s="59" t="s">
        <v>39</v>
      </c>
      <c r="AA9" s="59" t="s">
        <v>39</v>
      </c>
    </row>
    <row r="10" spans="1:27" ht="14.25" customHeight="1">
      <c r="A10" s="4"/>
      <c r="B10" s="4"/>
    </row>
    <row r="11" spans="1:27" ht="14.25" customHeight="1">
      <c r="A11" s="222" t="s">
        <v>476</v>
      </c>
      <c r="B11" s="223"/>
      <c r="C11" s="11" t="str">
        <f t="shared" ref="C11:AA11" si="0">"Enter comment relating to "&amp;C1&amp;" below:"</f>
        <v>Enter comment relating to Patent 1 below:</v>
      </c>
      <c r="D11" s="11" t="str">
        <f t="shared" si="0"/>
        <v>Enter comment relating to Patent 2 below:</v>
      </c>
      <c r="E11" s="11" t="str">
        <f t="shared" si="0"/>
        <v>Enter comment relating to Patent 3 below:</v>
      </c>
      <c r="F11" s="11" t="str">
        <f t="shared" si="0"/>
        <v>Enter comment relating to Patent 4 below:</v>
      </c>
      <c r="G11" s="11" t="str">
        <f t="shared" si="0"/>
        <v>Enter comment relating to Patent 5 below:</v>
      </c>
      <c r="H11" s="11" t="str">
        <f t="shared" si="0"/>
        <v>Enter comment relating to Patent 6 below:</v>
      </c>
      <c r="I11" s="11" t="str">
        <f t="shared" si="0"/>
        <v>Enter comment relating to Patent 7 below:</v>
      </c>
      <c r="J11" s="11" t="str">
        <f t="shared" si="0"/>
        <v>Enter comment relating to Patent 8 below:</v>
      </c>
      <c r="K11" s="11" t="str">
        <f t="shared" si="0"/>
        <v>Enter comment relating to Patent 9 below:</v>
      </c>
      <c r="L11" s="11" t="str">
        <f t="shared" si="0"/>
        <v>Enter comment relating to Patent 10 below:</v>
      </c>
      <c r="M11" s="11" t="str">
        <f t="shared" si="0"/>
        <v>Enter comment relating to Patent 11 below:</v>
      </c>
      <c r="N11" s="11" t="str">
        <f t="shared" si="0"/>
        <v>Enter comment relating to Patent 12 below:</v>
      </c>
      <c r="O11" s="11" t="str">
        <f t="shared" si="0"/>
        <v>Enter comment relating to Patent 13 below:</v>
      </c>
      <c r="P11" s="11" t="str">
        <f t="shared" si="0"/>
        <v>Enter comment relating to Patent 14 below:</v>
      </c>
      <c r="Q11" s="11" t="str">
        <f t="shared" si="0"/>
        <v>Enter comment relating to Patent 15 below:</v>
      </c>
      <c r="R11" s="11" t="str">
        <f t="shared" si="0"/>
        <v>Enter comment relating to Patent 16 below:</v>
      </c>
      <c r="S11" s="11" t="str">
        <f t="shared" si="0"/>
        <v>Enter comment relating to Patent 17 below:</v>
      </c>
      <c r="T11" s="11" t="str">
        <f t="shared" si="0"/>
        <v>Enter comment relating to Patent 18 below:</v>
      </c>
      <c r="U11" s="11" t="str">
        <f t="shared" si="0"/>
        <v>Enter comment relating to Patent 19 below:</v>
      </c>
      <c r="V11" s="11" t="str">
        <f t="shared" si="0"/>
        <v>Enter comment relating to Patent 20 below:</v>
      </c>
      <c r="W11" s="11" t="str">
        <f t="shared" si="0"/>
        <v>Enter comment relating to Patent 21 below:</v>
      </c>
      <c r="X11" s="11" t="str">
        <f t="shared" si="0"/>
        <v>Enter comment relating to Patent 22 below:</v>
      </c>
      <c r="Y11" s="11" t="str">
        <f t="shared" si="0"/>
        <v>Enter comment relating to Patent 23 below:</v>
      </c>
      <c r="Z11" s="11" t="str">
        <f t="shared" si="0"/>
        <v>Enter comment relating to Patent 24 below:</v>
      </c>
      <c r="AA11" s="12" t="str">
        <f t="shared" si="0"/>
        <v>Enter comment relating to Patent 25 below:</v>
      </c>
    </row>
    <row r="12" spans="1:27" ht="14.45">
      <c r="A12" s="217" t="str">
        <f>A2</f>
        <v>A1: What is the status of the patent?</v>
      </c>
      <c r="B12" s="218"/>
      <c r="C12" s="126"/>
      <c r="D12" s="179"/>
      <c r="E12" s="179" t="s">
        <v>477</v>
      </c>
      <c r="F12" s="127"/>
      <c r="G12" s="127"/>
      <c r="H12" s="127"/>
      <c r="I12" s="127"/>
      <c r="J12" s="127"/>
      <c r="K12" s="127"/>
      <c r="L12" s="127"/>
      <c r="M12" s="127"/>
      <c r="N12" s="127"/>
      <c r="O12" s="127"/>
      <c r="P12" s="127"/>
      <c r="Q12" s="127"/>
      <c r="R12" s="127"/>
      <c r="S12" s="127"/>
      <c r="T12" s="127"/>
      <c r="U12" s="127"/>
      <c r="V12" s="127"/>
      <c r="W12" s="127"/>
      <c r="X12" s="127"/>
      <c r="Y12" s="127"/>
      <c r="Z12" s="127"/>
      <c r="AA12" s="127"/>
    </row>
    <row r="13" spans="1:27" ht="14.45">
      <c r="A13" s="217" t="str">
        <f t="shared" ref="A13:A19" si="1">A3</f>
        <v>A2: What is the patent's legal position of strength?</v>
      </c>
      <c r="B13" s="218"/>
      <c r="C13" s="126"/>
      <c r="D13" s="126" t="s">
        <v>478</v>
      </c>
      <c r="E13" s="179" t="s">
        <v>478</v>
      </c>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7" ht="14.45">
      <c r="A14" s="217" t="str">
        <f t="shared" si="1"/>
        <v>A3: For how long is the patent still valid?</v>
      </c>
      <c r="B14" s="218"/>
      <c r="C14" s="126"/>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row>
    <row r="15" spans="1:27" ht="14.45">
      <c r="A15" s="217" t="str">
        <f t="shared" si="1"/>
        <v>A4: How broad and comprehensive are the patent claims?</v>
      </c>
      <c r="B15" s="218"/>
      <c r="C15" s="126"/>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row>
    <row r="16" spans="1:27" ht="14.45">
      <c r="A16" s="217" t="str">
        <f t="shared" si="1"/>
        <v>A5: Does the patent's geographical coverage include the relevant markets?</v>
      </c>
      <c r="B16" s="218"/>
      <c r="C16" s="126"/>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row>
    <row r="17" spans="1:27" ht="14.45">
      <c r="A17" s="217" t="str">
        <f t="shared" si="1"/>
        <v>A6: Are patents monitored to identify infringements?</v>
      </c>
      <c r="B17" s="218"/>
      <c r="C17" s="126"/>
      <c r="D17" s="127" t="s">
        <v>478</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row>
    <row r="18" spans="1:27" ht="14.45">
      <c r="A18" s="217" t="str">
        <f t="shared" si="1"/>
        <v>A7: Are disputes and legal proceedings customary in the operative markets?</v>
      </c>
      <c r="B18" s="218"/>
      <c r="C18" s="126"/>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row>
    <row r="19" spans="1:27" ht="14.45">
      <c r="A19" s="217" t="str">
        <f t="shared" si="1"/>
        <v>A8: Does the company have the means to enforce patent rights?</v>
      </c>
      <c r="B19" s="218"/>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row>
    <row r="20" spans="1:27" ht="14.25" customHeight="1"/>
    <row r="21" spans="1:27" ht="14.25" customHeight="1">
      <c r="A21" s="22" t="s">
        <v>479</v>
      </c>
      <c r="B21" s="22" t="s">
        <v>435</v>
      </c>
      <c r="C21" s="22" t="s">
        <v>480</v>
      </c>
      <c r="D21" s="22" t="s">
        <v>481</v>
      </c>
      <c r="E21" s="22" t="s">
        <v>482</v>
      </c>
      <c r="F21" s="22" t="s">
        <v>483</v>
      </c>
      <c r="G21" s="22" t="s">
        <v>484</v>
      </c>
      <c r="H21" s="107" t="s">
        <v>485</v>
      </c>
      <c r="I21" s="107" t="s">
        <v>486</v>
      </c>
    </row>
    <row r="22" spans="1:27" ht="14.45">
      <c r="A22" s="180" t="s">
        <v>36</v>
      </c>
      <c r="B22" s="180" t="s">
        <v>37</v>
      </c>
      <c r="C22" s="181" t="s">
        <v>40</v>
      </c>
      <c r="D22" s="47" t="s">
        <v>41</v>
      </c>
      <c r="E22" s="49" t="s">
        <v>42</v>
      </c>
      <c r="F22" s="50" t="s">
        <v>43</v>
      </c>
      <c r="G22" s="51" t="s">
        <v>44</v>
      </c>
      <c r="H22" s="182" t="s">
        <v>487</v>
      </c>
      <c r="I22" s="134" t="s">
        <v>488</v>
      </c>
    </row>
    <row r="23" spans="1:27" ht="14.25" customHeight="1">
      <c r="A23" s="18" t="s">
        <v>47</v>
      </c>
      <c r="B23" s="180" t="s">
        <v>48</v>
      </c>
      <c r="C23" s="181" t="s">
        <v>50</v>
      </c>
      <c r="D23" s="48" t="s">
        <v>51</v>
      </c>
      <c r="E23" s="49" t="s">
        <v>52</v>
      </c>
      <c r="F23" s="50" t="s">
        <v>53</v>
      </c>
      <c r="G23" s="51" t="s">
        <v>54</v>
      </c>
      <c r="H23" s="134" t="s">
        <v>487</v>
      </c>
      <c r="I23" s="134" t="s">
        <v>488</v>
      </c>
    </row>
    <row r="24" spans="1:27" ht="14.25" customHeight="1">
      <c r="A24" s="18" t="s">
        <v>57</v>
      </c>
      <c r="B24" s="18" t="s">
        <v>58</v>
      </c>
      <c r="C24" s="46" t="s">
        <v>60</v>
      </c>
      <c r="D24" s="47" t="s">
        <v>61</v>
      </c>
      <c r="E24" s="183" t="s">
        <v>62</v>
      </c>
      <c r="F24" s="50" t="s">
        <v>63</v>
      </c>
      <c r="G24" s="51" t="s">
        <v>64</v>
      </c>
      <c r="H24" s="134" t="s">
        <v>487</v>
      </c>
      <c r="I24" s="135" t="s">
        <v>487</v>
      </c>
    </row>
    <row r="25" spans="1:27" ht="14.25" customHeight="1">
      <c r="A25" s="180" t="s">
        <v>67</v>
      </c>
      <c r="B25" s="18" t="s">
        <v>68</v>
      </c>
      <c r="C25" s="46" t="s">
        <v>70</v>
      </c>
      <c r="D25" s="184" t="s">
        <v>71</v>
      </c>
      <c r="E25" s="49" t="s">
        <v>72</v>
      </c>
      <c r="F25" s="185" t="s">
        <v>73</v>
      </c>
      <c r="G25" s="51" t="s">
        <v>74</v>
      </c>
      <c r="H25" s="135" t="s">
        <v>488</v>
      </c>
      <c r="I25" s="135" t="s">
        <v>487</v>
      </c>
    </row>
    <row r="26" spans="1:27" ht="14.25" customHeight="1">
      <c r="A26" s="18" t="s">
        <v>77</v>
      </c>
      <c r="B26" s="18" t="s">
        <v>78</v>
      </c>
      <c r="C26" s="181" t="s">
        <v>80</v>
      </c>
      <c r="D26" s="47" t="s">
        <v>81</v>
      </c>
      <c r="E26" s="49" t="s">
        <v>82</v>
      </c>
      <c r="F26" s="50" t="s">
        <v>83</v>
      </c>
      <c r="G26" s="51" t="s">
        <v>84</v>
      </c>
      <c r="H26" s="135" t="s">
        <v>487</v>
      </c>
      <c r="I26" s="135" t="s">
        <v>487</v>
      </c>
    </row>
    <row r="27" spans="1:27" ht="14.25" customHeight="1">
      <c r="A27" s="18" t="s">
        <v>87</v>
      </c>
      <c r="B27" s="18" t="s">
        <v>88</v>
      </c>
      <c r="C27" s="46" t="s">
        <v>90</v>
      </c>
      <c r="D27" s="47" t="s">
        <v>91</v>
      </c>
      <c r="E27" s="49" t="s">
        <v>92</v>
      </c>
      <c r="F27" s="50" t="s">
        <v>93</v>
      </c>
      <c r="G27" s="51" t="s">
        <v>94</v>
      </c>
      <c r="H27" s="135" t="s">
        <v>487</v>
      </c>
      <c r="I27" s="135" t="s">
        <v>488</v>
      </c>
    </row>
    <row r="28" spans="1:27" ht="14.25" customHeight="1">
      <c r="A28" s="18" t="s">
        <v>97</v>
      </c>
      <c r="B28" s="180" t="s">
        <v>98</v>
      </c>
      <c r="C28" s="46" t="s">
        <v>100</v>
      </c>
      <c r="D28" s="184" t="s">
        <v>101</v>
      </c>
      <c r="E28" s="49" t="s">
        <v>102</v>
      </c>
      <c r="F28" s="50" t="s">
        <v>103</v>
      </c>
      <c r="G28" s="51" t="s">
        <v>104</v>
      </c>
      <c r="H28" s="135" t="s">
        <v>487</v>
      </c>
      <c r="I28" s="135" t="s">
        <v>488</v>
      </c>
    </row>
    <row r="29" spans="1:27" ht="14.25" customHeight="1">
      <c r="A29" s="18" t="s">
        <v>107</v>
      </c>
      <c r="B29" s="18" t="s">
        <v>108</v>
      </c>
      <c r="C29" s="181" t="s">
        <v>110</v>
      </c>
      <c r="D29" s="47" t="s">
        <v>111</v>
      </c>
      <c r="E29" s="49" t="s">
        <v>112</v>
      </c>
      <c r="F29" s="50" t="s">
        <v>113</v>
      </c>
      <c r="G29" s="51" t="s">
        <v>114</v>
      </c>
      <c r="H29" s="135" t="s">
        <v>487</v>
      </c>
      <c r="I29" s="135" t="s">
        <v>488</v>
      </c>
    </row>
    <row r="30" spans="1:27" ht="14.25" customHeight="1" thickBot="1"/>
    <row r="31" spans="1:27" ht="14.25" customHeight="1" thickBot="1">
      <c r="A31" s="186" t="s">
        <v>489</v>
      </c>
      <c r="B31" s="186"/>
      <c r="C31" s="98"/>
      <c r="D31" s="97"/>
      <c r="E31" s="97"/>
      <c r="F31" s="98"/>
      <c r="G31" s="97"/>
      <c r="H31" s="97"/>
      <c r="I31" s="97"/>
      <c r="J31" s="97"/>
      <c r="K31" s="97"/>
      <c r="L31" s="97"/>
      <c r="M31" s="97"/>
      <c r="N31" s="97"/>
      <c r="O31" s="97"/>
      <c r="P31" s="97"/>
      <c r="Q31" s="97"/>
      <c r="R31" s="97"/>
      <c r="S31" s="97"/>
      <c r="T31" s="97"/>
      <c r="U31" s="97"/>
      <c r="V31" s="97"/>
      <c r="W31" s="97"/>
      <c r="X31" s="97"/>
      <c r="Y31" s="97"/>
      <c r="Z31" s="97"/>
      <c r="AA31" s="97"/>
    </row>
    <row r="32" spans="1:27" ht="7.9" customHeight="1"/>
    <row r="33" spans="1:3" ht="14.25" customHeight="1">
      <c r="A33" s="176" t="s">
        <v>490</v>
      </c>
    </row>
    <row r="34" spans="1:3" ht="6.6" customHeight="1" thickBot="1">
      <c r="C34" s="106"/>
    </row>
    <row r="35" spans="1:3" ht="14.25" customHeight="1" thickBot="1">
      <c r="A35" s="112" t="s">
        <v>491</v>
      </c>
      <c r="B35" s="113" t="s">
        <v>492</v>
      </c>
      <c r="C35" s="106"/>
    </row>
    <row r="36" spans="1:3" ht="14.25" customHeight="1">
      <c r="B36" s="109"/>
      <c r="C36" s="106"/>
    </row>
    <row r="37" spans="1:3" ht="14.25" customHeight="1">
      <c r="C37" s="106"/>
    </row>
    <row r="38" spans="1:3" ht="14.25" customHeight="1">
      <c r="C38" s="106"/>
    </row>
    <row r="39" spans="1:3" ht="14.25" customHeight="1">
      <c r="C39" s="106" t="str">
        <f t="shared" ref="C39:C43" si="2">IF(C15&lt;&gt;"",CHAR(13)&amp;LEFT(A5,4)&amp;C15,"")</f>
        <v/>
      </c>
    </row>
    <row r="40" spans="1:3" ht="14.25" customHeight="1">
      <c r="C40" s="106" t="str">
        <f t="shared" si="2"/>
        <v/>
      </c>
    </row>
    <row r="41" spans="1:3" ht="14.25" customHeight="1">
      <c r="C41" s="106" t="str">
        <f t="shared" si="2"/>
        <v/>
      </c>
    </row>
    <row r="42" spans="1:3" ht="14.25" customHeight="1">
      <c r="C42" s="106" t="str">
        <f t="shared" si="2"/>
        <v/>
      </c>
    </row>
    <row r="43" spans="1:3" ht="14.25" customHeight="1">
      <c r="C43" s="106" t="str">
        <f t="shared" si="2"/>
        <v/>
      </c>
    </row>
    <row r="44" spans="1:3" ht="14.25" customHeight="1">
      <c r="C44" s="106"/>
    </row>
    <row r="45" spans="1:3" ht="14.25" customHeight="1">
      <c r="C45" s="106"/>
    </row>
    <row r="46" spans="1:3" ht="14.25" customHeight="1">
      <c r="C46" s="106"/>
    </row>
    <row r="47" spans="1:3" ht="14.25" customHeight="1">
      <c r="C47" s="106"/>
    </row>
    <row r="48" spans="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ZDMz8886PsV2rFQJd6jrsJ4ElsIAAg78TY2eP48IaGdsSus8r+NYpsH+ybBx+3kDeZpUFw7xaELZIvN8Ch2WYQ==" saltValue="xOJrvLxlvabhywmkDQh22Q==" spinCount="100000" sheet="1" formatCells="0" formatColumns="0" formatRows="0"/>
  <protectedRanges>
    <protectedRange sqref="C31:AA31" name="date"/>
    <protectedRange sqref="A22:G29 H22" name="Adaptation"/>
    <protectedRange sqref="C12:AA19" name="Comments"/>
    <protectedRange sqref="C1:AA1" name="Names patents"/>
  </protectedRanges>
  <mergeCells count="9">
    <mergeCell ref="A17:B17"/>
    <mergeCell ref="A18:B18"/>
    <mergeCell ref="A19:B19"/>
    <mergeCell ref="A11:B11"/>
    <mergeCell ref="A12:B12"/>
    <mergeCell ref="A13:B13"/>
    <mergeCell ref="A14:B14"/>
    <mergeCell ref="A15:B15"/>
    <mergeCell ref="A16:B16"/>
  </mergeCells>
  <conditionalFormatting sqref="A1:B19">
    <cfRule type="containsText" dxfId="185" priority="22" operator="containsText" text="(ADAPTED)">
      <formula>NOT(ISERROR(SEARCH("(ADAPTED)",A1)))</formula>
    </cfRule>
  </conditionalFormatting>
  <dataValidations xWindow="1322" yWindow="414" count="4">
    <dataValidation type="list" operator="equal" allowBlank="1" showInputMessage="1" showErrorMessage="1" promptTitle="Risk factor" prompt="Please select whether this assessment factor is a risk factor or not" sqref="H22:H29" xr:uid="{67136FCB-9031-4A4C-91DF-9C1191612C5A}">
      <formula1>"yes,no"</formula1>
    </dataValidation>
    <dataValidation type="list" allowBlank="1" showInputMessage="1" showErrorMessage="1" promptTitle="Opportunity factor" prompt="Please select wheter this assessment factor is an opportunity factor or not" sqref="I23:I29" xr:uid="{005CB957-B1E3-4524-A7B2-830C46C79DDE}">
      <formula1>"yes,no"</formula1>
    </dataValidation>
    <dataValidation type="list" allowBlank="1" showInputMessage="1" showErrorMessage="1" promptTitle="Opportunity factor" prompt="Please select whether this assessment factor is an opportunity factor or not" sqref="I22" xr:uid="{ED8B80CC-E069-40EC-A665-42A1025CA6BD}">
      <formula1>"yes,no"</formula1>
    </dataValidation>
    <dataValidation allowBlank="1" showInputMessage="1" showErrorMessage="1" prompt="Please enter the name of the patent here and select the best matching answer below. _x000a__x000a_The patents 1 and 2 and their evaluations are added for demonstration purposes. They may be hidden in the output diagrams or their content may be changed." sqref="E1" xr:uid="{FED08674-3152-4D33-B3C4-1BF2DE045545}"/>
  </dataValidations>
  <hyperlinks>
    <hyperlink ref="A35" location="'B. Technology'!A1" display="B. Technology" xr:uid="{AEBE99C1-C52D-43E1-8C4F-38C74393DD28}"/>
    <hyperlink ref="B35" location="'B. Technology'!A1" display="B. Technology" xr:uid="{8A0022CB-4063-47D5-BD7B-F4256A7112D9}"/>
  </hyperlinks>
  <pageMargins left="0.70866141732283472" right="0.70866141732283472" top="0.74803149606299213" bottom="0.74803149606299213" header="0" footer="0"/>
  <pageSetup paperSize="9" fitToWidth="0" orientation="landscape" cellComments="atEnd" r:id="rId1"/>
  <legacyDrawing r:id="rId2"/>
  <extLst>
    <ext xmlns:x14="http://schemas.microsoft.com/office/spreadsheetml/2009/9/main" uri="{78C0D931-6437-407d-A8EE-F0AAD7539E65}">
      <x14:conditionalFormattings>
        <x14:conditionalFormatting xmlns:xm="http://schemas.microsoft.com/office/excel/2006/main">
          <x14:cfRule type="expression" priority="3" id="{00000000-000E-0000-0200-000001000000}">
            <xm:f>Points!C4=5</xm:f>
            <x14:dxf>
              <font>
                <color rgb="FFFFFFFF"/>
              </font>
              <fill>
                <patternFill>
                  <bgColor theme="5" tint="-0.24994659260841701"/>
                </patternFill>
              </fill>
            </x14:dxf>
          </x14:cfRule>
          <x14:cfRule type="expression" priority="4" id="{00000000-000E-0000-0200-000002000000}">
            <xm:f>Points!C4=4</xm:f>
            <x14:dxf>
              <fill>
                <patternFill>
                  <bgColor theme="5" tint="0.39994506668294322"/>
                </patternFill>
              </fill>
            </x14:dxf>
          </x14:cfRule>
          <x14:cfRule type="expression" priority="5" id="{00000000-000E-0000-0200-000003000000}">
            <xm:f>Points!C4=3</xm:f>
            <x14:dxf>
              <fill>
                <patternFill>
                  <bgColor theme="5" tint="0.59996337778862885"/>
                </patternFill>
              </fill>
            </x14:dxf>
          </x14:cfRule>
          <x14:cfRule type="expression" priority="6" id="{00000000-000E-0000-0200-000004000000}">
            <xm:f>Points!C4=2</xm:f>
            <x14:dxf>
              <fill>
                <patternFill>
                  <bgColor theme="5" tint="0.79998168889431442"/>
                </patternFill>
              </fill>
            </x14:dxf>
          </x14:cfRule>
          <x14:cfRule type="expression" priority="7" id="{00000000-000E-0000-0200-000005000000}">
            <xm:f>Points!C4=1</xm:f>
            <x14:dxf>
              <fill>
                <patternFill patternType="none">
                  <bgColor auto="1"/>
                </patternFill>
              </fill>
            </x14:dxf>
          </x14:cfRule>
          <xm:sqref>C2:AA9</xm:sqref>
        </x14:conditionalFormatting>
        <x14:conditionalFormatting xmlns:xm="http://schemas.microsoft.com/office/excel/2006/main">
          <x14:cfRule type="expression" priority="12" id="{8E52D216-5886-44A8-8268-4BFBB80C535A}">
            <xm:f>'Original questions and answers'!AE2=1</xm:f>
            <x14:dxf>
              <fill>
                <patternFill>
                  <bgColor theme="6" tint="0.59996337778862885"/>
                </patternFill>
              </fill>
            </x14:dxf>
          </x14:cfRule>
          <xm:sqref>A22:B29</xm:sqref>
        </x14:conditionalFormatting>
        <x14:conditionalFormatting xmlns:xm="http://schemas.microsoft.com/office/excel/2006/main">
          <x14:cfRule type="containsText" priority="8" operator="containsText" id="{17035F09-3035-4743-AB42-D7FEC8DE356F}">
            <xm:f>NOT(ISERROR(SEARCH("Select answer",C2)))</xm:f>
            <xm:f>"Select answer"</xm:f>
            <x14:dxf>
              <font>
                <color theme="3" tint="0.39994506668294322"/>
              </font>
              <fill>
                <patternFill patternType="solid">
                  <bgColor theme="0" tint="0.79998168889431442"/>
                </patternFill>
              </fill>
            </x14:dxf>
          </x14:cfRule>
          <xm:sqref>C2:AA9</xm:sqref>
        </x14:conditionalFormatting>
        <x14:conditionalFormatting xmlns:xm="http://schemas.microsoft.com/office/excel/2006/main">
          <x14:cfRule type="expression" priority="2" id="{E4C59BBE-9D69-4FE9-8479-453C256BFBA8}">
            <xm:f>'Original questions and answers'!AG2=1</xm:f>
            <x14:dxf>
              <font>
                <b val="0"/>
                <i/>
              </font>
            </x14:dxf>
          </x14:cfRule>
          <xm:sqref>C22:G29</xm:sqref>
        </x14:conditionalFormatting>
        <x14:conditionalFormatting xmlns:xm="http://schemas.microsoft.com/office/excel/2006/main">
          <x14:cfRule type="expression" priority="1" id="{2D9F533C-E41D-4E84-A781-A92C690C7939}">
            <xm:f>'Original questions and answers'!AM2=1</xm:f>
            <x14:dxf>
              <fill>
                <patternFill>
                  <bgColor theme="6" tint="0.59996337778862885"/>
                </patternFill>
              </fill>
            </x14:dxf>
          </x14:cfRule>
          <xm:sqref>H22:I29</xm:sqref>
        </x14:conditionalFormatting>
      </x14:conditionalFormattings>
    </ext>
    <ext xmlns:x14="http://schemas.microsoft.com/office/spreadsheetml/2009/9/main" uri="{CCE6A557-97BC-4b89-ADB6-D9C93CAAB3DF}">
      <x14:dataValidations xmlns:xm="http://schemas.microsoft.com/office/excel/2006/main" xWindow="1322" yWindow="414" count="1">
        <x14:dataValidation type="list" showErrorMessage="1" xr:uid="{893FCD9E-1AD2-4685-BCEB-4A455191E11A}">
          <x14:formula1>
            <xm:f>'Adapted questions and answers'!$I2:$N2</xm:f>
          </x14:formula1>
          <xm:sqref>C2:AA9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pageSetUpPr fitToPage="1"/>
  </sheetPr>
  <dimension ref="A1:AC1000"/>
  <sheetViews>
    <sheetView zoomScaleNormal="100" workbookViewId="0">
      <pane xSplit="2" topLeftCell="D1" activePane="topRight" state="frozen"/>
      <selection pane="topRight" activeCell="E2" sqref="E2"/>
      <selection activeCell="D14" sqref="D14"/>
    </sheetView>
  </sheetViews>
  <sheetFormatPr defaultColWidth="14.42578125" defaultRowHeight="15" customHeight="1"/>
  <cols>
    <col min="1" max="1" width="77" customWidth="1"/>
    <col min="2" max="2" width="28.85546875" customWidth="1"/>
    <col min="3" max="11" width="38.28515625" bestFit="1" customWidth="1"/>
    <col min="12" max="12" width="39.28515625" bestFit="1" customWidth="1"/>
    <col min="13" max="13" width="39.28515625" customWidth="1"/>
    <col min="14" max="27" width="39.28515625" hidden="1" customWidth="1"/>
    <col min="28" max="28" width="14.42578125" customWidth="1"/>
  </cols>
  <sheetData>
    <row r="1" spans="1:29" ht="14.25" customHeight="1">
      <c r="A1" s="30" t="s">
        <v>493</v>
      </c>
      <c r="B1" s="31" t="s">
        <v>435</v>
      </c>
      <c r="C1" s="29" t="str">
        <f>'A. Legal status'!C$1</f>
        <v>Patent 1</v>
      </c>
      <c r="D1" s="29" t="str">
        <f>'A. Legal status'!D$1</f>
        <v>Patent 2</v>
      </c>
      <c r="E1" s="29" t="str">
        <f>'A. Legal status'!E$1</f>
        <v>Patent 3</v>
      </c>
      <c r="F1" s="29" t="str">
        <f>'A. Legal status'!F$1</f>
        <v>Patent 4</v>
      </c>
      <c r="G1" s="29" t="str">
        <f>'A. Legal status'!G$1</f>
        <v>Patent 5</v>
      </c>
      <c r="H1" s="29" t="str">
        <f>'A. Legal status'!H$1</f>
        <v>Patent 6</v>
      </c>
      <c r="I1" s="29" t="str">
        <f>'A. Legal status'!I$1</f>
        <v>Patent 7</v>
      </c>
      <c r="J1" s="29" t="str">
        <f>'A. Legal status'!J$1</f>
        <v>Patent 8</v>
      </c>
      <c r="K1" s="29" t="str">
        <f>'A. Legal status'!K$1</f>
        <v>Patent 9</v>
      </c>
      <c r="L1" s="29" t="str">
        <f>'A. Legal status'!L$1</f>
        <v>Patent 10</v>
      </c>
      <c r="M1" s="29" t="str">
        <f>'A. Legal status'!M$1</f>
        <v>Patent 11</v>
      </c>
      <c r="N1" s="29" t="str">
        <f>'A. Legal status'!N$1</f>
        <v>Patent 12</v>
      </c>
      <c r="O1" s="29" t="str">
        <f>'A. Legal status'!O$1</f>
        <v>Patent 13</v>
      </c>
      <c r="P1" s="29" t="str">
        <f>'A. Legal status'!P$1</f>
        <v>Patent 14</v>
      </c>
      <c r="Q1" s="29" t="str">
        <f>'A. Legal status'!Q$1</f>
        <v>Patent 15</v>
      </c>
      <c r="R1" s="29" t="str">
        <f>'A. Legal status'!R$1</f>
        <v>Patent 16</v>
      </c>
      <c r="S1" s="29" t="str">
        <f>'A. Legal status'!S$1</f>
        <v>Patent 17</v>
      </c>
      <c r="T1" s="29" t="str">
        <f>'A. Legal status'!T$1</f>
        <v>Patent 18</v>
      </c>
      <c r="U1" s="29" t="str">
        <f>'A. Legal status'!U$1</f>
        <v>Patent 19</v>
      </c>
      <c r="V1" s="29" t="str">
        <f>'A. Legal status'!V$1</f>
        <v>Patent 20</v>
      </c>
      <c r="W1" s="29" t="str">
        <f>'A. Legal status'!W$1</f>
        <v>Patent 21</v>
      </c>
      <c r="X1" s="29" t="str">
        <f>'A. Legal status'!X$1</f>
        <v>Patent 22</v>
      </c>
      <c r="Y1" s="29" t="str">
        <f>'A. Legal status'!Y$1</f>
        <v>Patent 23</v>
      </c>
      <c r="Z1" s="29" t="str">
        <f>'A. Legal status'!Z$1</f>
        <v>Patent 24</v>
      </c>
      <c r="AA1" s="29" t="str">
        <f>'A. Legal status'!AA$1</f>
        <v>Patent 25</v>
      </c>
    </row>
    <row r="2" spans="1:29" ht="14.25" customHeight="1">
      <c r="A2" s="26" t="str">
        <f>IF('Original questions and answers'!AL10=0,'Adapted questions and answers'!F10,'Adapted questions and answers'!F10&amp;" (ADAPTED)")</f>
        <v>B1: Is the invention a unique technology?</v>
      </c>
      <c r="B2" s="36" t="s">
        <v>118</v>
      </c>
      <c r="C2" s="59" t="s">
        <v>494</v>
      </c>
      <c r="D2" s="59" t="s">
        <v>495</v>
      </c>
      <c r="E2" s="59" t="s">
        <v>39</v>
      </c>
      <c r="F2" s="59" t="s">
        <v>39</v>
      </c>
      <c r="G2" s="59" t="s">
        <v>39</v>
      </c>
      <c r="H2" s="59" t="s">
        <v>39</v>
      </c>
      <c r="I2" s="59" t="s">
        <v>39</v>
      </c>
      <c r="J2" s="59" t="s">
        <v>39</v>
      </c>
      <c r="K2" s="59" t="s">
        <v>39</v>
      </c>
      <c r="L2" s="59" t="s">
        <v>39</v>
      </c>
      <c r="M2" s="59" t="s">
        <v>39</v>
      </c>
      <c r="N2" s="59" t="s">
        <v>39</v>
      </c>
      <c r="O2" s="59" t="s">
        <v>39</v>
      </c>
      <c r="P2" s="59" t="s">
        <v>39</v>
      </c>
      <c r="Q2" s="59" t="s">
        <v>39</v>
      </c>
      <c r="R2" s="59" t="s">
        <v>39</v>
      </c>
      <c r="S2" s="59" t="s">
        <v>39</v>
      </c>
      <c r="T2" s="59" t="s">
        <v>39</v>
      </c>
      <c r="U2" s="59" t="s">
        <v>39</v>
      </c>
      <c r="V2" s="59" t="s">
        <v>39</v>
      </c>
      <c r="W2" s="59" t="s">
        <v>39</v>
      </c>
      <c r="X2" s="59" t="s">
        <v>39</v>
      </c>
      <c r="Y2" s="59" t="s">
        <v>39</v>
      </c>
      <c r="Z2" s="59" t="s">
        <v>39</v>
      </c>
      <c r="AA2" s="59" t="s">
        <v>39</v>
      </c>
    </row>
    <row r="3" spans="1:29" ht="14.25" customHeight="1">
      <c r="A3" s="26" t="str">
        <f>IF('Original questions and answers'!AL11=0,'Adapted questions and answers'!F11,'Adapted questions and answers'!F11&amp;" (ADAPTED)")</f>
        <v>B2: Is the invention technically superior to substitute technology?</v>
      </c>
      <c r="B3" s="36" t="s">
        <v>128</v>
      </c>
      <c r="C3" s="59" t="s">
        <v>496</v>
      </c>
      <c r="D3" s="59" t="s">
        <v>497</v>
      </c>
      <c r="E3" s="59" t="s">
        <v>39</v>
      </c>
      <c r="F3" s="59" t="s">
        <v>39</v>
      </c>
      <c r="G3" s="59" t="s">
        <v>39</v>
      </c>
      <c r="H3" s="59" t="s">
        <v>39</v>
      </c>
      <c r="I3" s="59" t="s">
        <v>39</v>
      </c>
      <c r="J3" s="59" t="s">
        <v>39</v>
      </c>
      <c r="K3" s="59" t="s">
        <v>39</v>
      </c>
      <c r="L3" s="59" t="s">
        <v>39</v>
      </c>
      <c r="M3" s="59" t="s">
        <v>39</v>
      </c>
      <c r="N3" s="59" t="s">
        <v>39</v>
      </c>
      <c r="O3" s="59" t="s">
        <v>39</v>
      </c>
      <c r="P3" s="59" t="s">
        <v>39</v>
      </c>
      <c r="Q3" s="59" t="s">
        <v>39</v>
      </c>
      <c r="R3" s="59" t="s">
        <v>39</v>
      </c>
      <c r="S3" s="59" t="s">
        <v>39</v>
      </c>
      <c r="T3" s="59" t="s">
        <v>39</v>
      </c>
      <c r="U3" s="59" t="s">
        <v>39</v>
      </c>
      <c r="V3" s="59" t="s">
        <v>39</v>
      </c>
      <c r="W3" s="59" t="s">
        <v>39</v>
      </c>
      <c r="X3" s="59" t="s">
        <v>39</v>
      </c>
      <c r="Y3" s="59" t="s">
        <v>39</v>
      </c>
      <c r="Z3" s="59" t="s">
        <v>39</v>
      </c>
      <c r="AA3" s="59" t="s">
        <v>39</v>
      </c>
    </row>
    <row r="4" spans="1:29" ht="14.25" customHeight="1">
      <c r="A4" s="26" t="str">
        <f>IF('Original questions and answers'!AL12=0,'Adapted questions and answers'!F12,'Adapted questions and answers'!F12&amp;" (ADAPTED)")</f>
        <v>B3: To what extent has the invention been tested?</v>
      </c>
      <c r="B4" s="36" t="s">
        <v>138</v>
      </c>
      <c r="C4" s="59" t="s">
        <v>498</v>
      </c>
      <c r="D4" s="59" t="s">
        <v>498</v>
      </c>
      <c r="E4" s="59" t="s">
        <v>39</v>
      </c>
      <c r="F4" s="59" t="s">
        <v>39</v>
      </c>
      <c r="G4" s="59" t="s">
        <v>39</v>
      </c>
      <c r="H4" s="59" t="s">
        <v>39</v>
      </c>
      <c r="I4" s="59" t="s">
        <v>39</v>
      </c>
      <c r="J4" s="59" t="s">
        <v>39</v>
      </c>
      <c r="K4" s="59" t="s">
        <v>39</v>
      </c>
      <c r="L4" s="59" t="s">
        <v>39</v>
      </c>
      <c r="M4" s="59" t="s">
        <v>39</v>
      </c>
      <c r="N4" s="59" t="s">
        <v>39</v>
      </c>
      <c r="O4" s="59" t="s">
        <v>39</v>
      </c>
      <c r="P4" s="59" t="s">
        <v>39</v>
      </c>
      <c r="Q4" s="59" t="s">
        <v>39</v>
      </c>
      <c r="R4" s="59" t="s">
        <v>39</v>
      </c>
      <c r="S4" s="59" t="s">
        <v>39</v>
      </c>
      <c r="T4" s="59" t="s">
        <v>39</v>
      </c>
      <c r="U4" s="59" t="s">
        <v>39</v>
      </c>
      <c r="V4" s="59" t="s">
        <v>39</v>
      </c>
      <c r="W4" s="59" t="s">
        <v>39</v>
      </c>
      <c r="X4" s="59" t="s">
        <v>39</v>
      </c>
      <c r="Y4" s="59" t="s">
        <v>39</v>
      </c>
      <c r="Z4" s="59" t="s">
        <v>39</v>
      </c>
      <c r="AA4" s="59" t="s">
        <v>39</v>
      </c>
    </row>
    <row r="5" spans="1:29" ht="14.25" customHeight="1" thickBot="1">
      <c r="A5" s="26" t="str">
        <f>IF('Original questions and answers'!AL13=0,'Adapted questions and answers'!F13,'Adapted questions and answers'!F13&amp;" (ADAPTED)")</f>
        <v>B4: Does the patented technology call for new skills, qualifications, or production equipment?</v>
      </c>
      <c r="B5" s="36" t="s">
        <v>148</v>
      </c>
      <c r="C5" s="60" t="s">
        <v>499</v>
      </c>
      <c r="D5" s="60" t="s">
        <v>500</v>
      </c>
      <c r="E5" s="60" t="s">
        <v>39</v>
      </c>
      <c r="F5" s="60" t="s">
        <v>39</v>
      </c>
      <c r="G5" s="60" t="s">
        <v>39</v>
      </c>
      <c r="H5" s="60" t="s">
        <v>39</v>
      </c>
      <c r="I5" s="60" t="s">
        <v>39</v>
      </c>
      <c r="J5" s="60" t="s">
        <v>39</v>
      </c>
      <c r="K5" s="60" t="s">
        <v>39</v>
      </c>
      <c r="L5" s="60" t="s">
        <v>39</v>
      </c>
      <c r="M5" s="60" t="s">
        <v>39</v>
      </c>
      <c r="N5" s="60" t="s">
        <v>39</v>
      </c>
      <c r="O5" s="60" t="s">
        <v>39</v>
      </c>
      <c r="P5" s="60" t="s">
        <v>39</v>
      </c>
      <c r="Q5" s="60" t="s">
        <v>39</v>
      </c>
      <c r="R5" s="60" t="s">
        <v>39</v>
      </c>
      <c r="S5" s="60" t="s">
        <v>39</v>
      </c>
      <c r="T5" s="60" t="s">
        <v>39</v>
      </c>
      <c r="U5" s="60" t="s">
        <v>39</v>
      </c>
      <c r="V5" s="60" t="s">
        <v>39</v>
      </c>
      <c r="W5" s="60" t="s">
        <v>39</v>
      </c>
      <c r="X5" s="60" t="s">
        <v>39</v>
      </c>
      <c r="Y5" s="60" t="s">
        <v>39</v>
      </c>
      <c r="Z5" s="60" t="s">
        <v>39</v>
      </c>
      <c r="AA5" s="60" t="s">
        <v>39</v>
      </c>
    </row>
    <row r="6" spans="1:29" s="39" customFormat="1" ht="14.25" customHeight="1" thickTop="1" thickBot="1">
      <c r="A6" s="37" t="str">
        <f>IF('Original questions and answers'!AL14=0,'Adapted questions and answers'!F14,'Adapted questions and answers'!F14&amp;" (ADAPTED)")</f>
        <v>B5: How  much  time is required before the patented technology can be commercially worked?</v>
      </c>
      <c r="B6" s="38" t="s">
        <v>158</v>
      </c>
      <c r="C6" s="61">
        <v>2.5</v>
      </c>
      <c r="D6" s="61">
        <v>0</v>
      </c>
      <c r="E6" s="61"/>
      <c r="F6" s="61"/>
      <c r="G6" s="61"/>
      <c r="H6" s="61"/>
      <c r="I6" s="61"/>
      <c r="J6" s="61"/>
      <c r="K6" s="61"/>
      <c r="L6" s="61"/>
      <c r="M6" s="61"/>
      <c r="N6" s="61"/>
      <c r="O6" s="61"/>
      <c r="P6" s="61"/>
      <c r="Q6" s="61"/>
      <c r="R6" s="61"/>
      <c r="S6" s="61"/>
      <c r="T6" s="61"/>
      <c r="U6" s="61"/>
      <c r="V6" s="61"/>
      <c r="W6" s="61"/>
      <c r="X6" s="61"/>
      <c r="Y6" s="61"/>
      <c r="Z6" s="61"/>
      <c r="AA6" s="61"/>
    </row>
    <row r="7" spans="1:29" ht="14.25" customHeight="1" thickTop="1">
      <c r="A7" s="26" t="str">
        <f>IF('Original questions and answers'!AL15=0,'Adapted questions and answers'!F15,'Adapted questions and answers'!F15&amp;" (ADAPTED)")</f>
        <v>B6: Are infringing copycat products easy to produce?</v>
      </c>
      <c r="B7" s="36" t="s">
        <v>168</v>
      </c>
      <c r="C7" s="62" t="s">
        <v>501</v>
      </c>
      <c r="D7" s="62" t="s">
        <v>502</v>
      </c>
      <c r="E7" s="62" t="s">
        <v>39</v>
      </c>
      <c r="F7" s="62" t="s">
        <v>39</v>
      </c>
      <c r="G7" s="62" t="s">
        <v>39</v>
      </c>
      <c r="H7" s="62" t="s">
        <v>39</v>
      </c>
      <c r="I7" s="62" t="s">
        <v>39</v>
      </c>
      <c r="J7" s="62" t="s">
        <v>39</v>
      </c>
      <c r="K7" s="62" t="s">
        <v>39</v>
      </c>
      <c r="L7" s="62" t="s">
        <v>39</v>
      </c>
      <c r="M7" s="62" t="s">
        <v>39</v>
      </c>
      <c r="N7" s="62" t="s">
        <v>39</v>
      </c>
      <c r="O7" s="62" t="s">
        <v>39</v>
      </c>
      <c r="P7" s="62" t="s">
        <v>39</v>
      </c>
      <c r="Q7" s="62" t="s">
        <v>39</v>
      </c>
      <c r="R7" s="62" t="s">
        <v>39</v>
      </c>
      <c r="S7" s="62" t="s">
        <v>39</v>
      </c>
      <c r="T7" s="62" t="s">
        <v>39</v>
      </c>
      <c r="U7" s="62" t="s">
        <v>39</v>
      </c>
      <c r="V7" s="62" t="s">
        <v>39</v>
      </c>
      <c r="W7" s="62" t="s">
        <v>39</v>
      </c>
      <c r="X7" s="62" t="s">
        <v>39</v>
      </c>
      <c r="Y7" s="62" t="s">
        <v>39</v>
      </c>
      <c r="Z7" s="62" t="s">
        <v>39</v>
      </c>
      <c r="AA7" s="62" t="s">
        <v>39</v>
      </c>
    </row>
    <row r="8" spans="1:29" ht="14.25" customHeight="1">
      <c r="A8" s="26" t="str">
        <f>IF('Original questions and answers'!AL16=0,'Adapted questions and answers'!F16,'Adapted questions and answers'!F16&amp;" (ADAPTED)")</f>
        <v>B7: Are products of infringing nature easy to identify?</v>
      </c>
      <c r="B8" s="36" t="s">
        <v>178</v>
      </c>
      <c r="C8" s="59" t="s">
        <v>503</v>
      </c>
      <c r="D8" s="59" t="s">
        <v>504</v>
      </c>
      <c r="E8" s="59" t="s">
        <v>39</v>
      </c>
      <c r="F8" s="59" t="s">
        <v>39</v>
      </c>
      <c r="G8" s="59" t="s">
        <v>39</v>
      </c>
      <c r="H8" s="59" t="s">
        <v>39</v>
      </c>
      <c r="I8" s="59" t="s">
        <v>39</v>
      </c>
      <c r="J8" s="59" t="s">
        <v>39</v>
      </c>
      <c r="K8" s="59" t="s">
        <v>39</v>
      </c>
      <c r="L8" s="59" t="s">
        <v>39</v>
      </c>
      <c r="M8" s="59" t="s">
        <v>39</v>
      </c>
      <c r="N8" s="59" t="s">
        <v>39</v>
      </c>
      <c r="O8" s="59" t="s">
        <v>39</v>
      </c>
      <c r="P8" s="59" t="s">
        <v>39</v>
      </c>
      <c r="Q8" s="59" t="s">
        <v>39</v>
      </c>
      <c r="R8" s="59" t="s">
        <v>39</v>
      </c>
      <c r="S8" s="59" t="s">
        <v>39</v>
      </c>
      <c r="T8" s="59" t="s">
        <v>39</v>
      </c>
      <c r="U8" s="59" t="s">
        <v>39</v>
      </c>
      <c r="V8" s="59" t="s">
        <v>39</v>
      </c>
      <c r="W8" s="59" t="s">
        <v>39</v>
      </c>
      <c r="X8" s="59" t="s">
        <v>39</v>
      </c>
      <c r="Y8" s="59" t="s">
        <v>39</v>
      </c>
      <c r="Z8" s="59" t="s">
        <v>39</v>
      </c>
      <c r="AA8" s="59" t="s">
        <v>39</v>
      </c>
    </row>
    <row r="9" spans="1:29" ht="14.25" customHeight="1">
      <c r="A9" s="26" t="str">
        <f>IF('Original questions and answers'!AL17=0,'Adapted questions and answers'!F17,'Adapted questions and answers'!F17&amp;" (ADAPTED)")</f>
        <v>B8: Does deployment of the technology depend on licence agreements  with others?</v>
      </c>
      <c r="B9" s="36" t="s">
        <v>188</v>
      </c>
      <c r="C9" s="59" t="s">
        <v>505</v>
      </c>
      <c r="D9" s="59" t="s">
        <v>506</v>
      </c>
      <c r="E9" s="59" t="s">
        <v>39</v>
      </c>
      <c r="F9" s="59" t="s">
        <v>39</v>
      </c>
      <c r="G9" s="59" t="s">
        <v>39</v>
      </c>
      <c r="H9" s="59" t="s">
        <v>39</v>
      </c>
      <c r="I9" s="59" t="s">
        <v>39</v>
      </c>
      <c r="J9" s="59" t="s">
        <v>39</v>
      </c>
      <c r="K9" s="59" t="s">
        <v>39</v>
      </c>
      <c r="L9" s="59" t="s">
        <v>39</v>
      </c>
      <c r="M9" s="59" t="s">
        <v>39</v>
      </c>
      <c r="N9" s="59" t="s">
        <v>39</v>
      </c>
      <c r="O9" s="59" t="s">
        <v>39</v>
      </c>
      <c r="P9" s="59" t="s">
        <v>39</v>
      </c>
      <c r="Q9" s="59" t="s">
        <v>39</v>
      </c>
      <c r="R9" s="59" t="s">
        <v>39</v>
      </c>
      <c r="S9" s="59" t="s">
        <v>39</v>
      </c>
      <c r="T9" s="59" t="s">
        <v>39</v>
      </c>
      <c r="U9" s="59" t="s">
        <v>39</v>
      </c>
      <c r="V9" s="59" t="s">
        <v>39</v>
      </c>
      <c r="W9" s="59" t="s">
        <v>39</v>
      </c>
      <c r="X9" s="59" t="s">
        <v>39</v>
      </c>
      <c r="Y9" s="59" t="s">
        <v>39</v>
      </c>
      <c r="Z9" s="59" t="s">
        <v>39</v>
      </c>
      <c r="AA9" s="59" t="s">
        <v>39</v>
      </c>
    </row>
    <row r="10" spans="1:29" ht="14.25" customHeight="1">
      <c r="A10" s="26" t="str">
        <f>IF('Original questions and answers'!AL18=0,'Adapted questions and answers'!F18,'Adapted questions and answers'!F18&amp;" (ADAPTED)")</f>
        <v>B9: Does the technology have marketing value (customer value)?</v>
      </c>
      <c r="B10" s="36" t="s">
        <v>198</v>
      </c>
      <c r="C10" s="59" t="s">
        <v>507</v>
      </c>
      <c r="D10" s="59" t="s">
        <v>508</v>
      </c>
      <c r="E10" s="59" t="s">
        <v>39</v>
      </c>
      <c r="F10" s="59" t="s">
        <v>39</v>
      </c>
      <c r="G10" s="59" t="s">
        <v>39</v>
      </c>
      <c r="H10" s="59" t="s">
        <v>39</v>
      </c>
      <c r="I10" s="59" t="s">
        <v>39</v>
      </c>
      <c r="J10" s="59" t="s">
        <v>39</v>
      </c>
      <c r="K10" s="59" t="s">
        <v>39</v>
      </c>
      <c r="L10" s="59" t="s">
        <v>39</v>
      </c>
      <c r="M10" s="59" t="s">
        <v>39</v>
      </c>
      <c r="N10" s="59" t="s">
        <v>39</v>
      </c>
      <c r="O10" s="59" t="s">
        <v>39</v>
      </c>
      <c r="P10" s="59" t="s">
        <v>39</v>
      </c>
      <c r="Q10" s="59" t="s">
        <v>39</v>
      </c>
      <c r="R10" s="59" t="s">
        <v>39</v>
      </c>
      <c r="S10" s="59" t="s">
        <v>39</v>
      </c>
      <c r="T10" s="59" t="s">
        <v>39</v>
      </c>
      <c r="U10" s="59" t="s">
        <v>39</v>
      </c>
      <c r="V10" s="59" t="s">
        <v>39</v>
      </c>
      <c r="W10" s="59" t="s">
        <v>39</v>
      </c>
      <c r="X10" s="59" t="s">
        <v>39</v>
      </c>
      <c r="Y10" s="59" t="s">
        <v>39</v>
      </c>
      <c r="Z10" s="59" t="s">
        <v>39</v>
      </c>
      <c r="AA10" s="59" t="s">
        <v>39</v>
      </c>
    </row>
    <row r="11" spans="1:29" ht="14.25" customHeight="1">
      <c r="A11" s="6"/>
      <c r="B11" s="5"/>
      <c r="C11" s="7"/>
    </row>
    <row r="12" spans="1:29" ht="14.25" customHeight="1">
      <c r="A12" s="222" t="s">
        <v>476</v>
      </c>
      <c r="B12" s="223"/>
      <c r="C12" s="11" t="str">
        <f>"Enter comment relating to "&amp;C1&amp;" below:"</f>
        <v>Enter comment relating to Patent 1 below:</v>
      </c>
      <c r="D12" s="11" t="str">
        <f t="shared" ref="D12:AA12" si="0">"Enter comment relating to "&amp;D1&amp;" below:"</f>
        <v>Enter comment relating to Patent 2 below:</v>
      </c>
      <c r="E12" s="11" t="str">
        <f t="shared" si="0"/>
        <v>Enter comment relating to Patent 3 below:</v>
      </c>
      <c r="F12" s="11" t="str">
        <f t="shared" si="0"/>
        <v>Enter comment relating to Patent 4 below:</v>
      </c>
      <c r="G12" s="11" t="str">
        <f t="shared" si="0"/>
        <v>Enter comment relating to Patent 5 below:</v>
      </c>
      <c r="H12" s="11" t="str">
        <f t="shared" si="0"/>
        <v>Enter comment relating to Patent 6 below:</v>
      </c>
      <c r="I12" s="11" t="str">
        <f t="shared" si="0"/>
        <v>Enter comment relating to Patent 7 below:</v>
      </c>
      <c r="J12" s="11" t="str">
        <f t="shared" si="0"/>
        <v>Enter comment relating to Patent 8 below:</v>
      </c>
      <c r="K12" s="11" t="str">
        <f t="shared" si="0"/>
        <v>Enter comment relating to Patent 9 below:</v>
      </c>
      <c r="L12" s="11" t="str">
        <f t="shared" si="0"/>
        <v>Enter comment relating to Patent 10 below:</v>
      </c>
      <c r="M12" s="11" t="str">
        <f t="shared" si="0"/>
        <v>Enter comment relating to Patent 11 below:</v>
      </c>
      <c r="N12" s="11" t="str">
        <f t="shared" si="0"/>
        <v>Enter comment relating to Patent 12 below:</v>
      </c>
      <c r="O12" s="11" t="str">
        <f t="shared" si="0"/>
        <v>Enter comment relating to Patent 13 below:</v>
      </c>
      <c r="P12" s="11" t="str">
        <f t="shared" si="0"/>
        <v>Enter comment relating to Patent 14 below:</v>
      </c>
      <c r="Q12" s="11" t="str">
        <f t="shared" si="0"/>
        <v>Enter comment relating to Patent 15 below:</v>
      </c>
      <c r="R12" s="11" t="str">
        <f t="shared" si="0"/>
        <v>Enter comment relating to Patent 16 below:</v>
      </c>
      <c r="S12" s="11" t="str">
        <f t="shared" si="0"/>
        <v>Enter comment relating to Patent 17 below:</v>
      </c>
      <c r="T12" s="11" t="str">
        <f t="shared" si="0"/>
        <v>Enter comment relating to Patent 18 below:</v>
      </c>
      <c r="U12" s="11" t="str">
        <f t="shared" si="0"/>
        <v>Enter comment relating to Patent 19 below:</v>
      </c>
      <c r="V12" s="11" t="str">
        <f t="shared" si="0"/>
        <v>Enter comment relating to Patent 20 below:</v>
      </c>
      <c r="W12" s="11" t="str">
        <f t="shared" si="0"/>
        <v>Enter comment relating to Patent 21 below:</v>
      </c>
      <c r="X12" s="11" t="str">
        <f t="shared" si="0"/>
        <v>Enter comment relating to Patent 22 below:</v>
      </c>
      <c r="Y12" s="11" t="str">
        <f t="shared" si="0"/>
        <v>Enter comment relating to Patent 23 below:</v>
      </c>
      <c r="Z12" s="11" t="str">
        <f t="shared" si="0"/>
        <v>Enter comment relating to Patent 24 below:</v>
      </c>
      <c r="AA12" s="12" t="str">
        <f t="shared" si="0"/>
        <v>Enter comment relating to Patent 25 below:</v>
      </c>
      <c r="AB12" s="187"/>
      <c r="AC12" s="10"/>
    </row>
    <row r="13" spans="1:29" ht="14.45">
      <c r="A13" s="217" t="str">
        <f>A2</f>
        <v>B1: Is the invention a unique technology?</v>
      </c>
      <c r="B13" s="218"/>
      <c r="C13" s="126"/>
      <c r="D13" s="179"/>
      <c r="E13" s="179"/>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9" ht="14.45">
      <c r="A14" s="217" t="str">
        <f t="shared" ref="A14:A21" si="1">A3</f>
        <v>B2: Is the invention technically superior to substitute technology?</v>
      </c>
      <c r="B14" s="218"/>
      <c r="C14" s="126"/>
      <c r="D14" s="126"/>
      <c r="E14" s="179"/>
      <c r="F14" s="127"/>
      <c r="G14" s="127"/>
      <c r="H14" s="127"/>
      <c r="I14" s="127"/>
      <c r="J14" s="127"/>
      <c r="K14" s="127"/>
      <c r="L14" s="127"/>
      <c r="M14" s="127"/>
      <c r="N14" s="127"/>
      <c r="O14" s="127"/>
      <c r="P14" s="127"/>
      <c r="Q14" s="127"/>
      <c r="R14" s="127"/>
      <c r="S14" s="127"/>
      <c r="T14" s="127"/>
      <c r="U14" s="127"/>
      <c r="V14" s="127"/>
      <c r="W14" s="127"/>
      <c r="X14" s="127"/>
      <c r="Y14" s="127"/>
      <c r="Z14" s="127"/>
      <c r="AA14" s="127"/>
    </row>
    <row r="15" spans="1:29" ht="14.45">
      <c r="A15" s="217" t="str">
        <f t="shared" si="1"/>
        <v>B3: To what extent has the invention been tested?</v>
      </c>
      <c r="B15" s="218"/>
      <c r="C15" s="126"/>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row>
    <row r="16" spans="1:29" ht="14.45">
      <c r="A16" s="217" t="str">
        <f t="shared" si="1"/>
        <v>B4: Does the patented technology call for new skills, qualifications, or production equipment?</v>
      </c>
      <c r="B16" s="218"/>
      <c r="C16" s="126"/>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row>
    <row r="17" spans="1:27" ht="14.45">
      <c r="A17" s="217" t="str">
        <f t="shared" si="1"/>
        <v>B5: How  much  time is required before the patented technology can be commercially worked?</v>
      </c>
      <c r="B17" s="218"/>
      <c r="C17" s="126"/>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row>
    <row r="18" spans="1:27" ht="14.45">
      <c r="A18" s="217" t="str">
        <f t="shared" si="1"/>
        <v>B6: Are infringing copycat products easy to produce?</v>
      </c>
      <c r="B18" s="218"/>
      <c r="C18" s="126"/>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row>
    <row r="19" spans="1:27" ht="14.45">
      <c r="A19" s="217" t="str">
        <f t="shared" si="1"/>
        <v>B7: Are products of infringing nature easy to identify?</v>
      </c>
      <c r="B19" s="218"/>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row>
    <row r="20" spans="1:27" ht="14.45">
      <c r="A20" s="217" t="str">
        <f t="shared" si="1"/>
        <v>B8: Does deployment of the technology depend on licence agreements  with others?</v>
      </c>
      <c r="B20" s="218"/>
      <c r="C20" s="126"/>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row>
    <row r="21" spans="1:27" ht="14.45">
      <c r="A21" s="224" t="str">
        <f t="shared" si="1"/>
        <v>B9: Does the technology have marketing value (customer value)?</v>
      </c>
      <c r="B21" s="225"/>
      <c r="C21" s="67"/>
      <c r="D21" s="67"/>
      <c r="E21" s="67"/>
      <c r="F21" s="67"/>
      <c r="G21" s="67"/>
      <c r="H21" s="67"/>
      <c r="I21" s="67"/>
      <c r="J21" s="67"/>
      <c r="K21" s="67"/>
      <c r="L21" s="67"/>
      <c r="M21" s="67"/>
      <c r="N21" s="67"/>
      <c r="O21" s="67"/>
      <c r="P21" s="67"/>
      <c r="Q21" s="67"/>
      <c r="R21" s="67"/>
      <c r="S21" s="67"/>
      <c r="T21" s="67"/>
      <c r="U21" s="67"/>
      <c r="V21" s="67"/>
      <c r="W21" s="67"/>
      <c r="X21" s="67"/>
      <c r="Y21" s="67"/>
      <c r="Z21" s="67"/>
      <c r="AA21" s="67"/>
    </row>
    <row r="22" spans="1:27" ht="14.25" customHeight="1"/>
    <row r="23" spans="1:27" ht="14.25" customHeight="1">
      <c r="A23" s="17" t="s">
        <v>479</v>
      </c>
      <c r="B23" s="16" t="s">
        <v>435</v>
      </c>
      <c r="C23" s="16" t="s">
        <v>480</v>
      </c>
      <c r="D23" s="16" t="s">
        <v>481</v>
      </c>
      <c r="E23" s="16" t="s">
        <v>482</v>
      </c>
      <c r="F23" s="16" t="s">
        <v>483</v>
      </c>
      <c r="G23" s="116" t="s">
        <v>484</v>
      </c>
      <c r="H23" s="16" t="s">
        <v>485</v>
      </c>
      <c r="I23" s="16" t="s">
        <v>486</v>
      </c>
      <c r="J23" s="16" t="s">
        <v>509</v>
      </c>
      <c r="K23" s="16" t="s">
        <v>510</v>
      </c>
      <c r="L23" s="16" t="s">
        <v>511</v>
      </c>
      <c r="M23" s="16" t="s">
        <v>512</v>
      </c>
    </row>
    <row r="24" spans="1:27" ht="13.9" customHeight="1">
      <c r="A24" s="19" t="s">
        <v>117</v>
      </c>
      <c r="B24" s="19" t="s">
        <v>118</v>
      </c>
      <c r="C24" s="188" t="s">
        <v>120</v>
      </c>
      <c r="D24" s="189" t="s">
        <v>121</v>
      </c>
      <c r="E24" s="190" t="s">
        <v>122</v>
      </c>
      <c r="F24" s="191" t="s">
        <v>123</v>
      </c>
      <c r="G24" s="117" t="s">
        <v>124</v>
      </c>
      <c r="H24" s="136" t="s">
        <v>488</v>
      </c>
      <c r="I24" s="192" t="s">
        <v>487</v>
      </c>
      <c r="J24" s="176"/>
      <c r="K24" s="176"/>
      <c r="L24" s="176"/>
      <c r="M24" s="176"/>
    </row>
    <row r="25" spans="1:27" ht="14.25" customHeight="1">
      <c r="A25" s="19" t="s">
        <v>127</v>
      </c>
      <c r="B25" s="19" t="s">
        <v>128</v>
      </c>
      <c r="C25" s="188" t="s">
        <v>130</v>
      </c>
      <c r="D25" s="189" t="s">
        <v>131</v>
      </c>
      <c r="E25" s="190" t="s">
        <v>132</v>
      </c>
      <c r="F25" s="191" t="s">
        <v>133</v>
      </c>
      <c r="G25" s="117" t="s">
        <v>134</v>
      </c>
      <c r="H25" s="137" t="s">
        <v>487</v>
      </c>
      <c r="I25" s="192" t="s">
        <v>487</v>
      </c>
      <c r="J25" s="176"/>
      <c r="K25" s="176"/>
      <c r="L25" s="176"/>
      <c r="M25" s="176"/>
    </row>
    <row r="26" spans="1:27" ht="14.25" customHeight="1">
      <c r="A26" s="19" t="s">
        <v>137</v>
      </c>
      <c r="B26" s="19" t="s">
        <v>138</v>
      </c>
      <c r="C26" s="188" t="s">
        <v>140</v>
      </c>
      <c r="D26" s="189" t="s">
        <v>141</v>
      </c>
      <c r="E26" s="190" t="s">
        <v>142</v>
      </c>
      <c r="F26" s="191" t="s">
        <v>143</v>
      </c>
      <c r="G26" s="117" t="s">
        <v>144</v>
      </c>
      <c r="H26" s="137" t="s">
        <v>487</v>
      </c>
      <c r="I26" s="182" t="s">
        <v>488</v>
      </c>
      <c r="J26" s="176"/>
      <c r="K26" s="176"/>
      <c r="L26" s="176"/>
      <c r="M26" s="176"/>
    </row>
    <row r="27" spans="1:27" ht="14.25" customHeight="1" thickBot="1">
      <c r="A27" s="19" t="s">
        <v>147</v>
      </c>
      <c r="B27" s="19" t="s">
        <v>148</v>
      </c>
      <c r="C27" s="188" t="s">
        <v>150</v>
      </c>
      <c r="D27" s="189" t="s">
        <v>151</v>
      </c>
      <c r="E27" s="190" t="s">
        <v>152</v>
      </c>
      <c r="F27" s="191" t="s">
        <v>153</v>
      </c>
      <c r="G27" s="117" t="s">
        <v>154</v>
      </c>
      <c r="H27" s="137" t="s">
        <v>487</v>
      </c>
      <c r="I27" s="182" t="s">
        <v>488</v>
      </c>
      <c r="J27" s="176"/>
      <c r="K27" s="176"/>
      <c r="L27" s="176"/>
      <c r="M27" s="176"/>
    </row>
    <row r="28" spans="1:27" ht="14.25" customHeight="1" thickTop="1" thickBot="1">
      <c r="A28" s="19" t="s">
        <v>157</v>
      </c>
      <c r="B28" s="19" t="s">
        <v>158</v>
      </c>
      <c r="C28" s="188" t="str">
        <f>K28&amp;" years before commercialisation ["&amp;K28&amp;"]"</f>
        <v>5 years before commercialisation [5]</v>
      </c>
      <c r="D28" s="189" t="str">
        <f>ROUND(J28+4/10*(K28-J28),1)&amp;" years ["&amp;ROUND(J28+4/10*(K28-J28),1)&amp;"]"</f>
        <v>2 years [2]</v>
      </c>
      <c r="E28" s="190" t="str">
        <f>ROUND(J28+2/10*(K28-J28),1)&amp;" years ["&amp;ROUND(J28+2/10*(K28-J28),1)&amp;"]"</f>
        <v>1 years [1]</v>
      </c>
      <c r="F28" s="191" t="str">
        <f>ROUND(J28+1/10*(K28-J28),1)&amp;" years ["&amp;ROUND(J28+1/10*(K28-J28),1)&amp;"]"</f>
        <v>0,5 years [0,5]</v>
      </c>
      <c r="G28" s="117" t="str">
        <f>IF(J28=0,J28&amp;" years - ready for commercial activities ["&amp;J28&amp;"]",J28&amp;" years ["&amp;J28&amp;"]")</f>
        <v>0 years - ready for commercial activities [0]</v>
      </c>
      <c r="H28" s="137" t="s">
        <v>487</v>
      </c>
      <c r="I28" s="192" t="s">
        <v>488</v>
      </c>
      <c r="J28" s="193">
        <v>0</v>
      </c>
      <c r="K28" s="193">
        <v>5</v>
      </c>
      <c r="L28" s="178">
        <f>MIN(6:6)</f>
        <v>0</v>
      </c>
      <c r="M28" s="178">
        <f>MAX(6:6)</f>
        <v>2.5</v>
      </c>
    </row>
    <row r="29" spans="1:27" ht="14.25" customHeight="1" thickTop="1">
      <c r="A29" s="19" t="s">
        <v>167</v>
      </c>
      <c r="B29" s="19" t="s">
        <v>168</v>
      </c>
      <c r="C29" s="188" t="s">
        <v>170</v>
      </c>
      <c r="D29" s="189" t="s">
        <v>171</v>
      </c>
      <c r="E29" s="190" t="s">
        <v>172</v>
      </c>
      <c r="F29" s="191" t="s">
        <v>173</v>
      </c>
      <c r="G29" s="117" t="s">
        <v>174</v>
      </c>
      <c r="H29" s="137" t="s">
        <v>487</v>
      </c>
      <c r="I29" s="182" t="s">
        <v>488</v>
      </c>
      <c r="J29" s="176"/>
      <c r="K29" s="176"/>
      <c r="L29" s="176"/>
      <c r="M29" s="176"/>
    </row>
    <row r="30" spans="1:27" ht="14.25" customHeight="1">
      <c r="A30" s="19" t="s">
        <v>177</v>
      </c>
      <c r="B30" s="19" t="s">
        <v>178</v>
      </c>
      <c r="C30" s="188" t="s">
        <v>180</v>
      </c>
      <c r="D30" s="189" t="s">
        <v>181</v>
      </c>
      <c r="E30" s="190" t="s">
        <v>182</v>
      </c>
      <c r="F30" s="191" t="s">
        <v>183</v>
      </c>
      <c r="G30" s="117" t="s">
        <v>184</v>
      </c>
      <c r="H30" s="137" t="s">
        <v>487</v>
      </c>
      <c r="I30" s="182" t="s">
        <v>488</v>
      </c>
      <c r="J30" s="176"/>
      <c r="K30" s="176"/>
      <c r="L30" s="176"/>
      <c r="M30" s="176"/>
    </row>
    <row r="31" spans="1:27" ht="14.25" customHeight="1">
      <c r="A31" s="19" t="s">
        <v>187</v>
      </c>
      <c r="B31" s="19" t="s">
        <v>188</v>
      </c>
      <c r="C31" s="188" t="s">
        <v>190</v>
      </c>
      <c r="D31" s="189" t="s">
        <v>191</v>
      </c>
      <c r="E31" s="190" t="s">
        <v>192</v>
      </c>
      <c r="F31" s="191" t="s">
        <v>193</v>
      </c>
      <c r="G31" s="117" t="s">
        <v>194</v>
      </c>
      <c r="H31" s="137" t="s">
        <v>487</v>
      </c>
      <c r="I31" s="182" t="s">
        <v>488</v>
      </c>
      <c r="J31" s="176"/>
      <c r="K31" s="176"/>
      <c r="L31" s="176"/>
      <c r="M31" s="176"/>
    </row>
    <row r="32" spans="1:27" ht="14.25" customHeight="1">
      <c r="A32" s="19" t="s">
        <v>197</v>
      </c>
      <c r="B32" s="19" t="s">
        <v>198</v>
      </c>
      <c r="C32" s="188" t="s">
        <v>200</v>
      </c>
      <c r="D32" s="189" t="s">
        <v>201</v>
      </c>
      <c r="E32" s="190" t="s">
        <v>202</v>
      </c>
      <c r="F32" s="191" t="s">
        <v>203</v>
      </c>
      <c r="G32" s="117" t="s">
        <v>204</v>
      </c>
      <c r="H32" s="137" t="s">
        <v>488</v>
      </c>
      <c r="I32" s="182" t="s">
        <v>487</v>
      </c>
      <c r="J32" s="176"/>
      <c r="K32" s="176"/>
      <c r="L32" s="176"/>
      <c r="M32" s="176"/>
    </row>
    <row r="33" spans="1:27" ht="14.25" customHeight="1" thickBot="1"/>
    <row r="34" spans="1:27" ht="14.25" customHeight="1" thickBot="1">
      <c r="A34" s="186" t="s">
        <v>489</v>
      </c>
      <c r="B34" s="186"/>
      <c r="C34" s="98"/>
      <c r="D34" s="97"/>
      <c r="E34" s="97"/>
      <c r="F34" s="97"/>
      <c r="G34" s="97"/>
      <c r="H34" s="97"/>
      <c r="I34" s="97"/>
      <c r="J34" s="97"/>
      <c r="K34" s="97"/>
      <c r="L34" s="97"/>
      <c r="M34" s="97"/>
      <c r="N34" s="97"/>
      <c r="O34" s="97"/>
      <c r="P34" s="97"/>
      <c r="Q34" s="97"/>
      <c r="R34" s="97"/>
      <c r="S34" s="97"/>
      <c r="T34" s="97"/>
      <c r="U34" s="97"/>
      <c r="V34" s="97"/>
      <c r="W34" s="97"/>
      <c r="X34" s="97"/>
      <c r="Y34" s="97"/>
      <c r="Z34" s="97"/>
      <c r="AA34" s="97"/>
    </row>
    <row r="35" spans="1:27" ht="6.6" customHeight="1"/>
    <row r="36" spans="1:27" ht="14.25" customHeight="1">
      <c r="A36" s="176" t="s">
        <v>490</v>
      </c>
    </row>
    <row r="37" spans="1:27" ht="6.6" customHeight="1"/>
    <row r="38" spans="1:27" ht="14.25" customHeight="1">
      <c r="A38" s="129" t="s">
        <v>491</v>
      </c>
      <c r="B38" s="130" t="s">
        <v>513</v>
      </c>
    </row>
    <row r="39" spans="1:27" ht="14.25" customHeight="1">
      <c r="A39" s="131" t="s">
        <v>514</v>
      </c>
      <c r="B39" s="132" t="s">
        <v>515</v>
      </c>
    </row>
    <row r="40" spans="1:27" ht="14.25" customHeight="1">
      <c r="B40" s="109"/>
    </row>
    <row r="41" spans="1:27" ht="14.25" customHeight="1"/>
    <row r="42" spans="1:27" ht="14.25" customHeight="1"/>
    <row r="43" spans="1:27" ht="14.25" customHeight="1"/>
    <row r="44" spans="1:27" ht="14.25" customHeight="1"/>
    <row r="45" spans="1:27" ht="14.25" customHeight="1"/>
    <row r="46" spans="1:27" ht="14.25" customHeight="1"/>
    <row r="47" spans="1:27" ht="14.25" customHeight="1"/>
    <row r="48" spans="1:2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R05lLqDLV0cYcs3++oA9k1iBRmq3O+ernG1acWuOl0u28ngqbggCoyTvxp4wEDMP+XN86LfuaCkVi1nR5HifyQ==" saltValue="Bx8Cupvqj4SAypHmwm/mUg==" spinCount="100000" sheet="1" formatCells="0" formatColumns="0" formatRows="0"/>
  <protectedRanges>
    <protectedRange sqref="J28:K28" name="numerical entry"/>
    <protectedRange sqref="A24:G32" name="Adaptation"/>
    <protectedRange sqref="C13:AA21" name="Comments"/>
    <protectedRange sqref="C34:AA34" name="date"/>
  </protectedRanges>
  <mergeCells count="10">
    <mergeCell ref="A18:B18"/>
    <mergeCell ref="A19:B19"/>
    <mergeCell ref="A20:B20"/>
    <mergeCell ref="A21:B21"/>
    <mergeCell ref="A12:B12"/>
    <mergeCell ref="A13:B13"/>
    <mergeCell ref="A14:B14"/>
    <mergeCell ref="A15:B15"/>
    <mergeCell ref="A16:B16"/>
    <mergeCell ref="A17:B17"/>
  </mergeCells>
  <conditionalFormatting sqref="A2:B11 A21:B21">
    <cfRule type="containsText" dxfId="175" priority="37" operator="containsText" text="(ADAPTED)">
      <formula>NOT(ISERROR(SEARCH("(ADAPTED)",A2)))</formula>
    </cfRule>
  </conditionalFormatting>
  <conditionalFormatting sqref="L28">
    <cfRule type="cellIs" dxfId="174" priority="7" operator="lessThan">
      <formula>$J$28</formula>
    </cfRule>
    <cfRule type="cellIs" dxfId="173" priority="10" operator="greaterThan">
      <formula>$K$28</formula>
    </cfRule>
  </conditionalFormatting>
  <conditionalFormatting sqref="C6:AA6">
    <cfRule type="containsBlanks" dxfId="172" priority="5">
      <formula>LEN(TRIM(C6))=0</formula>
    </cfRule>
    <cfRule type="cellIs" dxfId="171" priority="6" stopIfTrue="1" operator="lessThan">
      <formula>$J$28</formula>
    </cfRule>
    <cfRule type="cellIs" dxfId="170" priority="13" stopIfTrue="1" operator="greaterThan">
      <formula>$K$28</formula>
    </cfRule>
  </conditionalFormatting>
  <conditionalFormatting sqref="M28">
    <cfRule type="cellIs" dxfId="169" priority="8" operator="greaterThan">
      <formula>$K$28</formula>
    </cfRule>
    <cfRule type="expression" dxfId="168" priority="9">
      <formula>"if(K28&gt;$J$28)"=TRUE</formula>
    </cfRule>
  </conditionalFormatting>
  <conditionalFormatting sqref="A12:B20">
    <cfRule type="containsText" dxfId="167" priority="1" operator="containsText" text="(ADAPTED)">
      <formula>NOT(ISERROR(SEARCH("(ADAPTED)",A12)))</formula>
    </cfRule>
  </conditionalFormatting>
  <dataValidations xWindow="1522" yWindow="382" count="4">
    <dataValidation type="decimal" allowBlank="1" showInputMessage="1" showErrorMessage="1" errorTitle="Data input error" error="The data input is not within the minumum and maximum specified below. Please do not write the word &quot;years&quot;." promptTitle="Please enter the number of years" prompt="Values should be between the minimum and maximum specified below. If necessary please adjust those values." sqref="C6:AA6" xr:uid="{C6BE9D1D-4EBF-4751-8A59-04C60766E670}">
      <formula1>$J$28</formula1>
      <formula2>$K$28</formula2>
    </dataValidation>
    <dataValidation type="decimal" allowBlank="1" showInputMessage="1" showErrorMessage="1" errorTitle="No valid entry" error="Either non numerical (please do not use the word yers) or out of range." promptTitle="Please specify the minimum here" prompt="Set the number of years." sqref="J28" xr:uid="{57EB6477-6AE8-4061-AB8F-149DBA878456}">
      <formula1>0</formula1>
      <formula2>99</formula2>
    </dataValidation>
    <dataValidation type="list" allowBlank="1" showInputMessage="1" showErrorMessage="1" promptTitle="Risk factor" prompt="Please select whether this assessment factor is a risk factor or not" sqref="H24:H32" xr:uid="{8553E616-B3CA-45BD-99C3-5A6630756195}">
      <formula1>"yes,no"</formula1>
    </dataValidation>
    <dataValidation type="list" allowBlank="1" showInputMessage="1" showErrorMessage="1" promptTitle="Opportunity factor" prompt="Please select whether this assessment factor is an opportunity factor or not" sqref="I24:I32" xr:uid="{16939A6D-83D4-4930-AAA3-6B225FD44696}">
      <formula1>"yes,no"</formula1>
    </dataValidation>
  </dataValidations>
  <hyperlinks>
    <hyperlink ref="B39" location="'A. Legal status'!A1" display="A. Legal status" xr:uid="{0657EA17-5A80-4841-9D46-EE767E6BD11B}"/>
    <hyperlink ref="A38" location="'C. Market conditions'!A1" display="Next category" xr:uid="{E28D1B85-E885-4660-85EC-E30279667993}"/>
    <hyperlink ref="A39" location="'A. Legal status'!A1" display="A. Legal status" xr:uid="{3B068866-53D6-49E7-8900-904A6DEE36F2}"/>
    <hyperlink ref="B38" location="'C. Market conditions'!A1" display="C. Market conditions" xr:uid="{0BA7BE2B-4D31-48B7-98FB-26254B25D477}"/>
  </hyperlinks>
  <pageMargins left="0.70866141732283472" right="0.70866141732283472" top="0.74803149606299213" bottom="0.74803149606299213" header="0" footer="0"/>
  <pageSetup paperSize="9" fitToWidth="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6" id="{00000000-000E-0000-0300-00000A000000}">
            <xm:f>Points!C16=5</xm:f>
            <x14:dxf>
              <font>
                <color rgb="FFFFFFFF"/>
              </font>
              <fill>
                <patternFill>
                  <bgColor theme="5" tint="-0.24994659260841701"/>
                </patternFill>
              </fill>
            </x14:dxf>
          </x14:cfRule>
          <x14:cfRule type="expression" priority="17" id="{00000000-000E-0000-0300-00000B000000}">
            <xm:f>Points!C16=4</xm:f>
            <x14:dxf>
              <fill>
                <patternFill>
                  <bgColor theme="5" tint="0.39994506668294322"/>
                </patternFill>
              </fill>
            </x14:dxf>
          </x14:cfRule>
          <x14:cfRule type="expression" priority="18" id="{00000000-000E-0000-0300-00000C000000}">
            <xm:f>Points!C16=3</xm:f>
            <x14:dxf>
              <fill>
                <patternFill>
                  <bgColor theme="5" tint="0.59996337778862885"/>
                </patternFill>
              </fill>
            </x14:dxf>
          </x14:cfRule>
          <x14:cfRule type="expression" priority="19" id="{00000000-000E-0000-0300-00000D000000}">
            <xm:f>Points!C16=2</xm:f>
            <x14:dxf>
              <fill>
                <patternFill>
                  <bgColor theme="5" tint="0.79998168889431442"/>
                </patternFill>
              </fill>
            </x14:dxf>
          </x14:cfRule>
          <x14:cfRule type="expression" priority="20" id="{00000000-000E-0000-0300-00000E000000}">
            <xm:f>Points!C16=1</xm:f>
            <x14:dxf>
              <fill>
                <patternFill patternType="none">
                  <bgColor auto="1"/>
                </patternFill>
              </fill>
            </x14:dxf>
          </x14:cfRule>
          <xm:sqref>C2:AA10</xm:sqref>
        </x14:conditionalFormatting>
        <x14:conditionalFormatting xmlns:xm="http://schemas.microsoft.com/office/excel/2006/main">
          <x14:cfRule type="containsText" priority="542" operator="containsText" id="{380B6E4F-FA36-4A43-847B-1EF69A7145CD}">
            <xm:f>NOT(ISERROR(SEARCH("Select answer",C2)))</xm:f>
            <xm:f>"Select answer"</xm:f>
            <x14:dxf>
              <font>
                <color theme="3" tint="0.39994506668294322"/>
              </font>
              <fill>
                <patternFill patternType="solid">
                  <bgColor theme="0" tint="0.79998168889431442"/>
                </patternFill>
              </fill>
            </x14:dxf>
          </x14:cfRule>
          <xm:sqref>C2:AA10</xm:sqref>
        </x14:conditionalFormatting>
        <x14:conditionalFormatting xmlns:xm="http://schemas.microsoft.com/office/excel/2006/main">
          <x14:cfRule type="expression" priority="4" id="{1A8792E2-F088-4BD1-883D-4B3DA06040D1}">
            <xm:f>'Original questions and answers'!AE10=1</xm:f>
            <x14:dxf>
              <fill>
                <patternFill>
                  <bgColor theme="6" tint="0.59996337778862885"/>
                </patternFill>
              </fill>
            </x14:dxf>
          </x14:cfRule>
          <xm:sqref>A24:B32</xm:sqref>
        </x14:conditionalFormatting>
        <x14:conditionalFormatting xmlns:xm="http://schemas.microsoft.com/office/excel/2006/main">
          <x14:cfRule type="expression" priority="3" id="{5574F592-F671-4741-86EC-0FB5E69FE593}">
            <xm:f>'Original questions and answers'!AG10=1</xm:f>
            <x14:dxf>
              <font>
                <b val="0"/>
                <i/>
              </font>
            </x14:dxf>
          </x14:cfRule>
          <xm:sqref>C24:G32</xm:sqref>
        </x14:conditionalFormatting>
        <x14:conditionalFormatting xmlns:xm="http://schemas.microsoft.com/office/excel/2006/main">
          <x14:cfRule type="expression" priority="2" id="{B43430CC-D388-48A5-B464-5E70C59822D5}">
            <xm:f>'Original questions and answers'!AM10=1</xm:f>
            <x14:dxf>
              <fill>
                <patternFill>
                  <bgColor theme="6" tint="0.59996337778862885"/>
                </patternFill>
              </fill>
            </x14:dxf>
          </x14:cfRule>
          <xm:sqref>H24:I32</xm:sqref>
        </x14:conditionalFormatting>
      </x14:conditionalFormattings>
    </ext>
    <ext xmlns:x14="http://schemas.microsoft.com/office/spreadsheetml/2009/9/main" uri="{CCE6A557-97BC-4b89-ADB6-D9C93CAAB3DF}">
      <x14:dataValidations xmlns:xm="http://schemas.microsoft.com/office/excel/2006/main" xWindow="1522" yWindow="382" count="2">
        <x14:dataValidation type="list" showErrorMessage="1" xr:uid="{00000000-0002-0000-0400-000000000000}">
          <x14:formula1>
            <xm:f>'Adapted questions and answers'!$I10:$N10</xm:f>
          </x14:formula1>
          <xm:sqref>C7:AA10 E3:E5 F2:AA5 C2:D5</xm:sqref>
        </x14:dataValidation>
        <x14:dataValidation type="list" showInputMessage="1" showErrorMessage="1" prompt="Please select the best matching answer" xr:uid="{34F192EA-0130-4DE7-ABEA-D32A80E8CF02}">
          <x14:formula1>
            <xm:f>'Adapted questions and answers'!$I10:$N10</xm:f>
          </x14:formula1>
          <xm:sqref>E2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sheetPr>
  <dimension ref="A1:AA1000"/>
  <sheetViews>
    <sheetView zoomScaleNormal="100" workbookViewId="0">
      <pane xSplit="2" topLeftCell="D1" activePane="topRight" state="frozen"/>
      <selection pane="topRight" activeCell="E2" sqref="E2"/>
      <selection activeCell="D14" sqref="D14"/>
    </sheetView>
  </sheetViews>
  <sheetFormatPr defaultColWidth="14.42578125" defaultRowHeight="15" customHeight="1"/>
  <cols>
    <col min="1" max="1" width="87.85546875" customWidth="1"/>
    <col min="2" max="2" width="34.28515625" customWidth="1"/>
    <col min="3" max="11" width="37.7109375" bestFit="1" customWidth="1"/>
    <col min="12" max="13" width="38.7109375" bestFit="1" customWidth="1"/>
    <col min="14" max="27" width="38.7109375" hidden="1" customWidth="1"/>
  </cols>
  <sheetData>
    <row r="1" spans="1:27" ht="14.25" customHeight="1">
      <c r="A1" s="30" t="s">
        <v>516</v>
      </c>
      <c r="B1" s="31" t="s">
        <v>435</v>
      </c>
      <c r="C1" s="32" t="str">
        <f>'A. Legal status'!C$1</f>
        <v>Patent 1</v>
      </c>
      <c r="D1" s="32" t="str">
        <f>'A. Legal status'!D$1</f>
        <v>Patent 2</v>
      </c>
      <c r="E1" s="32" t="str">
        <f>'A. Legal status'!E$1</f>
        <v>Patent 3</v>
      </c>
      <c r="F1" s="32" t="str">
        <f>'A. Legal status'!F$1</f>
        <v>Patent 4</v>
      </c>
      <c r="G1" s="32" t="str">
        <f>'A. Legal status'!G$1</f>
        <v>Patent 5</v>
      </c>
      <c r="H1" s="32" t="str">
        <f>'A. Legal status'!H$1</f>
        <v>Patent 6</v>
      </c>
      <c r="I1" s="32" t="str">
        <f>'A. Legal status'!I$1</f>
        <v>Patent 7</v>
      </c>
      <c r="J1" s="32" t="str">
        <f>'A. Legal status'!J$1</f>
        <v>Patent 8</v>
      </c>
      <c r="K1" s="32" t="str">
        <f>'A. Legal status'!K$1</f>
        <v>Patent 9</v>
      </c>
      <c r="L1" s="32" t="str">
        <f>'A. Legal status'!L$1</f>
        <v>Patent 10</v>
      </c>
      <c r="M1" s="32" t="str">
        <f>'A. Legal status'!M$1</f>
        <v>Patent 11</v>
      </c>
      <c r="N1" s="32" t="str">
        <f>'A. Legal status'!N$1</f>
        <v>Patent 12</v>
      </c>
      <c r="O1" s="32" t="str">
        <f>'A. Legal status'!O$1</f>
        <v>Patent 13</v>
      </c>
      <c r="P1" s="32" t="str">
        <f>'A. Legal status'!P$1</f>
        <v>Patent 14</v>
      </c>
      <c r="Q1" s="32" t="str">
        <f>'A. Legal status'!Q$1</f>
        <v>Patent 15</v>
      </c>
      <c r="R1" s="32" t="str">
        <f>'A. Legal status'!R$1</f>
        <v>Patent 16</v>
      </c>
      <c r="S1" s="32" t="str">
        <f>'A. Legal status'!S$1</f>
        <v>Patent 17</v>
      </c>
      <c r="T1" s="32" t="str">
        <f>'A. Legal status'!T$1</f>
        <v>Patent 18</v>
      </c>
      <c r="U1" s="32" t="str">
        <f>'A. Legal status'!U$1</f>
        <v>Patent 19</v>
      </c>
      <c r="V1" s="32" t="str">
        <f>'A. Legal status'!V$1</f>
        <v>Patent 20</v>
      </c>
      <c r="W1" s="32" t="str">
        <f>'A. Legal status'!W$1</f>
        <v>Patent 21</v>
      </c>
      <c r="X1" s="32" t="str">
        <f>'A. Legal status'!X$1</f>
        <v>Patent 22</v>
      </c>
      <c r="Y1" s="32" t="str">
        <f>'A. Legal status'!Y$1</f>
        <v>Patent 23</v>
      </c>
      <c r="Z1" s="32" t="str">
        <f>'A. Legal status'!Z$1</f>
        <v>Patent 24</v>
      </c>
      <c r="AA1" s="32" t="str">
        <f>'A. Legal status'!AA$1</f>
        <v>Patent 25</v>
      </c>
    </row>
    <row r="2" spans="1:27" ht="14.25" customHeight="1" thickBot="1">
      <c r="A2" s="26" t="str">
        <f>IF('Original questions and answers'!AL19=0,'Adapted questions and answers'!F19,'Adapted questions and answers'!F19&amp;" (ADAPTED)")</f>
        <v>C1: What are the marketing options?</v>
      </c>
      <c r="B2" s="36" t="s">
        <v>208</v>
      </c>
      <c r="C2" s="60" t="s">
        <v>517</v>
      </c>
      <c r="D2" s="60" t="s">
        <v>518</v>
      </c>
      <c r="E2" s="60" t="s">
        <v>39</v>
      </c>
      <c r="F2" s="60" t="s">
        <v>39</v>
      </c>
      <c r="G2" s="60" t="s">
        <v>39</v>
      </c>
      <c r="H2" s="60" t="s">
        <v>39</v>
      </c>
      <c r="I2" s="60" t="s">
        <v>39</v>
      </c>
      <c r="J2" s="60" t="s">
        <v>39</v>
      </c>
      <c r="K2" s="60" t="s">
        <v>39</v>
      </c>
      <c r="L2" s="60" t="s">
        <v>39</v>
      </c>
      <c r="M2" s="60" t="s">
        <v>39</v>
      </c>
      <c r="N2" s="60" t="s">
        <v>39</v>
      </c>
      <c r="O2" s="60" t="s">
        <v>39</v>
      </c>
      <c r="P2" s="60" t="s">
        <v>39</v>
      </c>
      <c r="Q2" s="60" t="s">
        <v>39</v>
      </c>
      <c r="R2" s="60" t="s">
        <v>39</v>
      </c>
      <c r="S2" s="60" t="s">
        <v>39</v>
      </c>
      <c r="T2" s="60" t="s">
        <v>39</v>
      </c>
      <c r="U2" s="60" t="s">
        <v>39</v>
      </c>
      <c r="V2" s="60" t="s">
        <v>39</v>
      </c>
      <c r="W2" s="60" t="s">
        <v>39</v>
      </c>
      <c r="X2" s="60" t="s">
        <v>39</v>
      </c>
      <c r="Y2" s="60" t="s">
        <v>39</v>
      </c>
      <c r="Z2" s="60" t="s">
        <v>39</v>
      </c>
      <c r="AA2" s="60" t="s">
        <v>39</v>
      </c>
    </row>
    <row r="3" spans="1:27" ht="14.25" customHeight="1" thickTop="1" thickBot="1">
      <c r="A3" s="26" t="str">
        <f>IF('Original questions and answers'!AL20=0,'Adapted questions and answers'!F20,'Adapted questions and answers'!F20&amp;" (ADAPTED)")</f>
        <v>C2: What is the market growth in the business area where the patented technology is utilised?</v>
      </c>
      <c r="B3" s="36" t="s">
        <v>218</v>
      </c>
      <c r="C3" s="63">
        <v>0.15</v>
      </c>
      <c r="D3" s="63">
        <v>2.5000000000000001E-2</v>
      </c>
      <c r="E3" s="63"/>
      <c r="F3" s="63"/>
      <c r="G3" s="63"/>
      <c r="H3" s="63"/>
      <c r="I3" s="63"/>
      <c r="J3" s="63"/>
      <c r="K3" s="63"/>
      <c r="L3" s="63"/>
      <c r="M3" s="63"/>
      <c r="N3" s="63"/>
      <c r="O3" s="63"/>
      <c r="P3" s="63"/>
      <c r="Q3" s="63"/>
      <c r="R3" s="63"/>
      <c r="S3" s="63"/>
      <c r="T3" s="63"/>
      <c r="U3" s="63"/>
      <c r="V3" s="63"/>
      <c r="W3" s="63"/>
      <c r="X3" s="63"/>
      <c r="Y3" s="63"/>
      <c r="Z3" s="63"/>
      <c r="AA3" s="63"/>
    </row>
    <row r="4" spans="1:27" ht="14.25" customHeight="1" thickTop="1" thickBot="1">
      <c r="A4" s="26" t="str">
        <f>IF('Original questions and answers'!AL21=0,'Adapted questions and answers'!F21,'Adapted questions and answers'!F21&amp;" (ADAPTED)")</f>
        <v>C3: What is the life expectancy of the patented technology in the market?</v>
      </c>
      <c r="B4" s="36" t="s">
        <v>228</v>
      </c>
      <c r="C4" s="64">
        <v>4</v>
      </c>
      <c r="D4" s="64">
        <v>1.5</v>
      </c>
      <c r="E4" s="64"/>
      <c r="F4" s="64"/>
      <c r="G4" s="64"/>
      <c r="H4" s="64"/>
      <c r="I4" s="64"/>
      <c r="J4" s="64"/>
      <c r="K4" s="64"/>
      <c r="L4" s="64"/>
      <c r="M4" s="64"/>
      <c r="N4" s="64"/>
      <c r="O4" s="64"/>
      <c r="P4" s="64"/>
      <c r="Q4" s="64"/>
      <c r="R4" s="64"/>
      <c r="S4" s="64"/>
      <c r="T4" s="64"/>
      <c r="U4" s="64"/>
      <c r="V4" s="64"/>
      <c r="W4" s="64"/>
      <c r="X4" s="64"/>
      <c r="Y4" s="64"/>
      <c r="Z4" s="64"/>
      <c r="AA4" s="64"/>
    </row>
    <row r="5" spans="1:27" ht="14.25" customHeight="1" thickTop="1">
      <c r="A5" s="26" t="str">
        <f>IF('Original questions and answers'!AL22=0,'Adapted questions and answers'!F22,'Adapted questions and answers'!F22&amp;" (ADAPTED)")</f>
        <v>C4: Are competitive or substitute products active in the market?</v>
      </c>
      <c r="B5" s="36" t="s">
        <v>235</v>
      </c>
      <c r="C5" s="62" t="s">
        <v>519</v>
      </c>
      <c r="D5" s="62" t="s">
        <v>520</v>
      </c>
      <c r="E5" s="62" t="s">
        <v>39</v>
      </c>
      <c r="F5" s="62" t="s">
        <v>39</v>
      </c>
      <c r="G5" s="62" t="s">
        <v>39</v>
      </c>
      <c r="H5" s="62" t="s">
        <v>39</v>
      </c>
      <c r="I5" s="62" t="s">
        <v>39</v>
      </c>
      <c r="J5" s="62" t="s">
        <v>39</v>
      </c>
      <c r="K5" s="62" t="s">
        <v>39</v>
      </c>
      <c r="L5" s="62" t="s">
        <v>39</v>
      </c>
      <c r="M5" s="62" t="s">
        <v>39</v>
      </c>
      <c r="N5" s="62" t="s">
        <v>39</v>
      </c>
      <c r="O5" s="62" t="s">
        <v>39</v>
      </c>
      <c r="P5" s="62" t="s">
        <v>39</v>
      </c>
      <c r="Q5" s="62" t="s">
        <v>39</v>
      </c>
      <c r="R5" s="62" t="s">
        <v>39</v>
      </c>
      <c r="S5" s="62" t="s">
        <v>39</v>
      </c>
      <c r="T5" s="62" t="s">
        <v>39</v>
      </c>
      <c r="U5" s="62" t="s">
        <v>39</v>
      </c>
      <c r="V5" s="62" t="s">
        <v>39</v>
      </c>
      <c r="W5" s="62" t="s">
        <v>39</v>
      </c>
      <c r="X5" s="62" t="s">
        <v>39</v>
      </c>
      <c r="Y5" s="62" t="s">
        <v>39</v>
      </c>
      <c r="Z5" s="62" t="s">
        <v>39</v>
      </c>
      <c r="AA5" s="62" t="s">
        <v>39</v>
      </c>
    </row>
    <row r="6" spans="1:27" ht="14.25" customHeight="1" thickBot="1">
      <c r="A6" s="26" t="str">
        <f>IF('Original questions and answers'!AL23=0,'Adapted questions and answers'!F23,'Adapted questions and answers'!F23&amp;" (ADAPTED)")</f>
        <v>C5: What ultimate sales price is the consumer willing to pay compared to existing known products?</v>
      </c>
      <c r="B6" s="36" t="s">
        <v>245</v>
      </c>
      <c r="C6" s="60" t="s">
        <v>521</v>
      </c>
      <c r="D6" s="60" t="s">
        <v>522</v>
      </c>
      <c r="E6" s="60" t="s">
        <v>39</v>
      </c>
      <c r="F6" s="60" t="s">
        <v>39</v>
      </c>
      <c r="G6" s="60" t="s">
        <v>39</v>
      </c>
      <c r="H6" s="60" t="s">
        <v>39</v>
      </c>
      <c r="I6" s="60" t="s">
        <v>39</v>
      </c>
      <c r="J6" s="60" t="s">
        <v>39</v>
      </c>
      <c r="K6" s="60" t="s">
        <v>39</v>
      </c>
      <c r="L6" s="60" t="s">
        <v>39</v>
      </c>
      <c r="M6" s="60" t="s">
        <v>39</v>
      </c>
      <c r="N6" s="60" t="s">
        <v>39</v>
      </c>
      <c r="O6" s="60" t="s">
        <v>39</v>
      </c>
      <c r="P6" s="60" t="s">
        <v>39</v>
      </c>
      <c r="Q6" s="60" t="s">
        <v>39</v>
      </c>
      <c r="R6" s="60" t="s">
        <v>39</v>
      </c>
      <c r="S6" s="60" t="s">
        <v>39</v>
      </c>
      <c r="T6" s="60" t="s">
        <v>39</v>
      </c>
      <c r="U6" s="60" t="s">
        <v>39</v>
      </c>
      <c r="V6" s="60" t="s">
        <v>39</v>
      </c>
      <c r="W6" s="60" t="s">
        <v>39</v>
      </c>
      <c r="X6" s="60" t="s">
        <v>39</v>
      </c>
      <c r="Y6" s="60" t="s">
        <v>39</v>
      </c>
      <c r="Z6" s="60" t="s">
        <v>39</v>
      </c>
      <c r="AA6" s="60" t="s">
        <v>39</v>
      </c>
    </row>
    <row r="7" spans="1:27" ht="14.25" customHeight="1" thickTop="1" thickBot="1">
      <c r="A7" s="26" t="str">
        <f>IF('Original questions and answers'!AL24=0,'Adapted questions and answers'!F24,'Adapted questions and answers'!F24&amp;" (ADAPTED)")</f>
        <v>C6: What is the potential extra turnover to be obtained within the business area when utilising the patented technology?</v>
      </c>
      <c r="B7" s="36" t="s">
        <v>255</v>
      </c>
      <c r="C7" s="65">
        <v>0.06</v>
      </c>
      <c r="D7" s="65">
        <v>0.06</v>
      </c>
      <c r="E7" s="65"/>
      <c r="F7" s="65"/>
      <c r="G7" s="65"/>
      <c r="H7" s="65"/>
      <c r="I7" s="65"/>
      <c r="J7" s="65"/>
      <c r="K7" s="65"/>
      <c r="L7" s="65"/>
      <c r="M7" s="65"/>
      <c r="N7" s="65"/>
      <c r="O7" s="65"/>
      <c r="P7" s="65"/>
      <c r="Q7" s="65"/>
      <c r="R7" s="65"/>
      <c r="S7" s="65"/>
      <c r="T7" s="65"/>
      <c r="U7" s="65"/>
      <c r="V7" s="65"/>
      <c r="W7" s="65"/>
      <c r="X7" s="65"/>
      <c r="Y7" s="65"/>
      <c r="Z7" s="65"/>
      <c r="AA7" s="65"/>
    </row>
    <row r="8" spans="1:27" ht="14.25" customHeight="1" thickTop="1">
      <c r="A8" s="26" t="str">
        <f>IF('Original questions and answers'!AL25=0,'Adapted questions and answers'!F25,'Adapted questions and answers'!F25&amp;" (ADAPTED)")</f>
        <v>C7: What knowledge does the company have of application potential and commercial opportunities?</v>
      </c>
      <c r="B8" s="36" t="s">
        <v>265</v>
      </c>
      <c r="C8" s="62" t="s">
        <v>523</v>
      </c>
      <c r="D8" s="62" t="s">
        <v>524</v>
      </c>
      <c r="E8" s="62" t="s">
        <v>39</v>
      </c>
      <c r="F8" s="62" t="s">
        <v>39</v>
      </c>
      <c r="G8" s="62" t="s">
        <v>39</v>
      </c>
      <c r="H8" s="62" t="s">
        <v>39</v>
      </c>
      <c r="I8" s="62" t="s">
        <v>39</v>
      </c>
      <c r="J8" s="62" t="s">
        <v>39</v>
      </c>
      <c r="K8" s="62" t="s">
        <v>39</v>
      </c>
      <c r="L8" s="62" t="s">
        <v>39</v>
      </c>
      <c r="M8" s="62" t="s">
        <v>39</v>
      </c>
      <c r="N8" s="62" t="s">
        <v>39</v>
      </c>
      <c r="O8" s="62" t="s">
        <v>39</v>
      </c>
      <c r="P8" s="62" t="s">
        <v>39</v>
      </c>
      <c r="Q8" s="62" t="s">
        <v>39</v>
      </c>
      <c r="R8" s="62" t="s">
        <v>39</v>
      </c>
      <c r="S8" s="62" t="s">
        <v>39</v>
      </c>
      <c r="T8" s="62" t="s">
        <v>39</v>
      </c>
      <c r="U8" s="62" t="s">
        <v>39</v>
      </c>
      <c r="V8" s="62" t="s">
        <v>39</v>
      </c>
      <c r="W8" s="62" t="s">
        <v>39</v>
      </c>
      <c r="X8" s="62" t="s">
        <v>39</v>
      </c>
      <c r="Y8" s="62" t="s">
        <v>39</v>
      </c>
      <c r="Z8" s="62" t="s">
        <v>39</v>
      </c>
      <c r="AA8" s="62" t="s">
        <v>39</v>
      </c>
    </row>
    <row r="9" spans="1:27" ht="14.25" customHeight="1">
      <c r="A9" s="26" t="str">
        <f>IF('Original questions and answers'!AL26=0,'Adapted questions and answers'!F26,'Adapted questions and answers'!F26&amp;" (ADAPTED)")</f>
        <v>C8: Does the patented technology embody potential revenue from licensing agreements?</v>
      </c>
      <c r="B9" s="36" t="s">
        <v>275</v>
      </c>
      <c r="C9" s="59" t="s">
        <v>525</v>
      </c>
      <c r="D9" s="59" t="s">
        <v>525</v>
      </c>
      <c r="E9" s="59" t="s">
        <v>39</v>
      </c>
      <c r="F9" s="59" t="s">
        <v>39</v>
      </c>
      <c r="G9" s="59" t="s">
        <v>39</v>
      </c>
      <c r="H9" s="59" t="s">
        <v>39</v>
      </c>
      <c r="I9" s="59" t="s">
        <v>39</v>
      </c>
      <c r="J9" s="59" t="s">
        <v>39</v>
      </c>
      <c r="K9" s="59" t="s">
        <v>39</v>
      </c>
      <c r="L9" s="59" t="s">
        <v>39</v>
      </c>
      <c r="M9" s="59" t="s">
        <v>39</v>
      </c>
      <c r="N9" s="59" t="s">
        <v>39</v>
      </c>
      <c r="O9" s="59" t="s">
        <v>39</v>
      </c>
      <c r="P9" s="59" t="s">
        <v>39</v>
      </c>
      <c r="Q9" s="59" t="s">
        <v>39</v>
      </c>
      <c r="R9" s="59" t="s">
        <v>39</v>
      </c>
      <c r="S9" s="59" t="s">
        <v>39</v>
      </c>
      <c r="T9" s="59" t="s">
        <v>39</v>
      </c>
      <c r="U9" s="59" t="s">
        <v>39</v>
      </c>
      <c r="V9" s="59" t="s">
        <v>39</v>
      </c>
      <c r="W9" s="59" t="s">
        <v>39</v>
      </c>
      <c r="X9" s="59" t="s">
        <v>39</v>
      </c>
      <c r="Y9" s="59" t="s">
        <v>39</v>
      </c>
      <c r="Z9" s="59" t="s">
        <v>39</v>
      </c>
      <c r="AA9" s="59" t="s">
        <v>39</v>
      </c>
    </row>
    <row r="10" spans="1:27" ht="14.25" customHeight="1">
      <c r="A10" s="26" t="str">
        <f>IF('Original questions and answers'!AL27=0,'Adapted questions and answers'!F27,'Adapted questions and answers'!F27&amp;" (ADAPTED)")</f>
        <v>C9: Do commercial activities require special permits/ licences</v>
      </c>
      <c r="B10" s="36" t="s">
        <v>285</v>
      </c>
      <c r="C10" s="59" t="s">
        <v>526</v>
      </c>
      <c r="D10" s="59" t="s">
        <v>527</v>
      </c>
      <c r="E10" s="59" t="s">
        <v>39</v>
      </c>
      <c r="F10" s="59" t="s">
        <v>39</v>
      </c>
      <c r="G10" s="59" t="s">
        <v>39</v>
      </c>
      <c r="H10" s="59" t="s">
        <v>39</v>
      </c>
      <c r="I10" s="59" t="s">
        <v>39</v>
      </c>
      <c r="J10" s="59" t="s">
        <v>39</v>
      </c>
      <c r="K10" s="59" t="s">
        <v>39</v>
      </c>
      <c r="L10" s="59" t="s">
        <v>39</v>
      </c>
      <c r="M10" s="59" t="s">
        <v>39</v>
      </c>
      <c r="N10" s="59" t="s">
        <v>39</v>
      </c>
      <c r="O10" s="59" t="s">
        <v>39</v>
      </c>
      <c r="P10" s="59" t="s">
        <v>39</v>
      </c>
      <c r="Q10" s="59" t="s">
        <v>39</v>
      </c>
      <c r="R10" s="59" t="s">
        <v>39</v>
      </c>
      <c r="S10" s="59" t="s">
        <v>39</v>
      </c>
      <c r="T10" s="59" t="s">
        <v>39</v>
      </c>
      <c r="U10" s="59" t="s">
        <v>39</v>
      </c>
      <c r="V10" s="59" t="s">
        <v>39</v>
      </c>
      <c r="W10" s="59" t="s">
        <v>39</v>
      </c>
      <c r="X10" s="59" t="s">
        <v>39</v>
      </c>
      <c r="Y10" s="59" t="s">
        <v>39</v>
      </c>
      <c r="Z10" s="59" t="s">
        <v>39</v>
      </c>
      <c r="AA10" s="59" t="s">
        <v>39</v>
      </c>
    </row>
    <row r="11" spans="1:27" ht="14.25" customHeight="1">
      <c r="B11" s="5"/>
    </row>
    <row r="12" spans="1:27" ht="14.25" customHeight="1">
      <c r="A12" s="222" t="s">
        <v>476</v>
      </c>
      <c r="B12" s="223"/>
      <c r="C12" s="11" t="str">
        <f>"Enter comment relating to "&amp;C1&amp;" below:"</f>
        <v>Enter comment relating to Patent 1 below:</v>
      </c>
      <c r="D12" s="11" t="str">
        <f t="shared" ref="D12:AA12" si="0">"Enter comment relating to "&amp;D1&amp;" below:"</f>
        <v>Enter comment relating to Patent 2 below:</v>
      </c>
      <c r="E12" s="11" t="str">
        <f t="shared" si="0"/>
        <v>Enter comment relating to Patent 3 below:</v>
      </c>
      <c r="F12" s="11" t="str">
        <f t="shared" si="0"/>
        <v>Enter comment relating to Patent 4 below:</v>
      </c>
      <c r="G12" s="11" t="str">
        <f t="shared" si="0"/>
        <v>Enter comment relating to Patent 5 below:</v>
      </c>
      <c r="H12" s="11" t="str">
        <f t="shared" si="0"/>
        <v>Enter comment relating to Patent 6 below:</v>
      </c>
      <c r="I12" s="11" t="str">
        <f t="shared" si="0"/>
        <v>Enter comment relating to Patent 7 below:</v>
      </c>
      <c r="J12" s="11" t="str">
        <f t="shared" si="0"/>
        <v>Enter comment relating to Patent 8 below:</v>
      </c>
      <c r="K12" s="11" t="str">
        <f t="shared" si="0"/>
        <v>Enter comment relating to Patent 9 below:</v>
      </c>
      <c r="L12" s="11" t="str">
        <f t="shared" si="0"/>
        <v>Enter comment relating to Patent 10 below:</v>
      </c>
      <c r="M12" s="11" t="str">
        <f t="shared" si="0"/>
        <v>Enter comment relating to Patent 11 below:</v>
      </c>
      <c r="N12" s="11" t="str">
        <f t="shared" si="0"/>
        <v>Enter comment relating to Patent 12 below:</v>
      </c>
      <c r="O12" s="11" t="str">
        <f t="shared" si="0"/>
        <v>Enter comment relating to Patent 13 below:</v>
      </c>
      <c r="P12" s="11" t="str">
        <f t="shared" si="0"/>
        <v>Enter comment relating to Patent 14 below:</v>
      </c>
      <c r="Q12" s="11" t="str">
        <f t="shared" si="0"/>
        <v>Enter comment relating to Patent 15 below:</v>
      </c>
      <c r="R12" s="11" t="str">
        <f t="shared" si="0"/>
        <v>Enter comment relating to Patent 16 below:</v>
      </c>
      <c r="S12" s="11" t="str">
        <f t="shared" si="0"/>
        <v>Enter comment relating to Patent 17 below:</v>
      </c>
      <c r="T12" s="11" t="str">
        <f t="shared" si="0"/>
        <v>Enter comment relating to Patent 18 below:</v>
      </c>
      <c r="U12" s="11" t="str">
        <f t="shared" si="0"/>
        <v>Enter comment relating to Patent 19 below:</v>
      </c>
      <c r="V12" s="11" t="str">
        <f t="shared" si="0"/>
        <v>Enter comment relating to Patent 20 below:</v>
      </c>
      <c r="W12" s="11" t="str">
        <f t="shared" si="0"/>
        <v>Enter comment relating to Patent 21 below:</v>
      </c>
      <c r="X12" s="11" t="str">
        <f t="shared" si="0"/>
        <v>Enter comment relating to Patent 22 below:</v>
      </c>
      <c r="Y12" s="11" t="str">
        <f t="shared" si="0"/>
        <v>Enter comment relating to Patent 23 below:</v>
      </c>
      <c r="Z12" s="11" t="str">
        <f t="shared" si="0"/>
        <v>Enter comment relating to Patent 24 below:</v>
      </c>
      <c r="AA12" s="12" t="str">
        <f t="shared" si="0"/>
        <v>Enter comment relating to Patent 25 below:</v>
      </c>
    </row>
    <row r="13" spans="1:27" ht="14.45">
      <c r="A13" s="217" t="str">
        <f>A2</f>
        <v>C1: What are the marketing options?</v>
      </c>
      <c r="B13" s="218"/>
      <c r="C13" s="126"/>
      <c r="D13" s="179"/>
      <c r="E13" s="179"/>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7" ht="14.45">
      <c r="A14" s="217" t="str">
        <f>A3</f>
        <v>C2: What is the market growth in the business area where the patented technology is utilised?</v>
      </c>
      <c r="B14" s="218"/>
      <c r="C14" s="126"/>
      <c r="D14" s="126"/>
      <c r="E14" s="179"/>
      <c r="F14" s="127"/>
      <c r="G14" s="127"/>
      <c r="H14" s="127"/>
      <c r="I14" s="127"/>
      <c r="J14" s="127"/>
      <c r="K14" s="127"/>
      <c r="L14" s="127"/>
      <c r="M14" s="127"/>
      <c r="N14" s="127"/>
      <c r="O14" s="127"/>
      <c r="P14" s="127"/>
      <c r="Q14" s="127"/>
      <c r="R14" s="127"/>
      <c r="S14" s="127"/>
      <c r="T14" s="127"/>
      <c r="U14" s="127"/>
      <c r="V14" s="127"/>
      <c r="W14" s="127"/>
      <c r="X14" s="127"/>
      <c r="Y14" s="127"/>
      <c r="Z14" s="127"/>
      <c r="AA14" s="127"/>
    </row>
    <row r="15" spans="1:27" ht="14.45">
      <c r="A15" s="217" t="str">
        <f t="shared" ref="A15:A20" si="1">A4</f>
        <v>C3: What is the life expectancy of the patented technology in the market?</v>
      </c>
      <c r="B15" s="218"/>
      <c r="C15" s="126"/>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row>
    <row r="16" spans="1:27" ht="14.45">
      <c r="A16" s="217" t="str">
        <f t="shared" si="1"/>
        <v>C4: Are competitive or substitute products active in the market?</v>
      </c>
      <c r="B16" s="218"/>
      <c r="C16" s="126"/>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row>
    <row r="17" spans="1:27" ht="14.45">
      <c r="A17" s="217" t="str">
        <f t="shared" si="1"/>
        <v>C5: What ultimate sales price is the consumer willing to pay compared to existing known products?</v>
      </c>
      <c r="B17" s="218"/>
      <c r="C17" s="126"/>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row>
    <row r="18" spans="1:27" ht="14.45">
      <c r="A18" s="217" t="str">
        <f t="shared" si="1"/>
        <v>C6: What is the potential extra turnover to be obtained within the business area when utilising the patented technology?</v>
      </c>
      <c r="B18" s="218"/>
      <c r="C18" s="126"/>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row>
    <row r="19" spans="1:27" ht="14.45">
      <c r="A19" s="217" t="str">
        <f t="shared" si="1"/>
        <v>C7: What knowledge does the company have of application potential and commercial opportunities?</v>
      </c>
      <c r="B19" s="218"/>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row>
    <row r="20" spans="1:27" ht="14.45">
      <c r="A20" s="217" t="str">
        <f t="shared" si="1"/>
        <v>C8: Does the patented technology embody potential revenue from licensing agreements?</v>
      </c>
      <c r="B20" s="218"/>
      <c r="C20" s="126"/>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row>
    <row r="21" spans="1:27" ht="14.45">
      <c r="A21" s="224" t="str">
        <f>A10</f>
        <v>C9: Do commercial activities require special permits/ licences</v>
      </c>
      <c r="B21" s="225"/>
      <c r="C21" s="67"/>
      <c r="D21" s="67"/>
      <c r="E21" s="67"/>
      <c r="F21" s="67"/>
      <c r="G21" s="67"/>
      <c r="H21" s="67"/>
      <c r="I21" s="67"/>
      <c r="J21" s="67"/>
      <c r="K21" s="67"/>
      <c r="L21" s="67"/>
      <c r="M21" s="67"/>
      <c r="N21" s="67"/>
      <c r="O21" s="67"/>
      <c r="P21" s="67"/>
      <c r="Q21" s="67"/>
      <c r="R21" s="67"/>
      <c r="S21" s="67"/>
      <c r="T21" s="67"/>
      <c r="U21" s="67"/>
      <c r="V21" s="67"/>
      <c r="W21" s="67"/>
      <c r="X21" s="67"/>
      <c r="Y21" s="67"/>
      <c r="Z21" s="67"/>
      <c r="AA21" s="67"/>
    </row>
    <row r="22" spans="1:27" ht="14.25" customHeight="1">
      <c r="I22" s="176"/>
      <c r="J22" s="176"/>
    </row>
    <row r="23" spans="1:27" ht="14.25" customHeight="1">
      <c r="A23" s="17" t="s">
        <v>479</v>
      </c>
      <c r="B23" s="17" t="s">
        <v>6</v>
      </c>
      <c r="C23" s="16" t="s">
        <v>480</v>
      </c>
      <c r="D23" s="16" t="s">
        <v>481</v>
      </c>
      <c r="E23" s="16" t="s">
        <v>482</v>
      </c>
      <c r="F23" s="16" t="s">
        <v>483</v>
      </c>
      <c r="G23" s="21" t="s">
        <v>484</v>
      </c>
      <c r="H23" s="16" t="s">
        <v>485</v>
      </c>
      <c r="I23" s="16" t="s">
        <v>486</v>
      </c>
      <c r="J23" s="16" t="s">
        <v>509</v>
      </c>
      <c r="K23" s="16" t="s">
        <v>510</v>
      </c>
      <c r="L23" s="16" t="s">
        <v>528</v>
      </c>
      <c r="M23" s="16" t="s">
        <v>529</v>
      </c>
    </row>
    <row r="24" spans="1:27" ht="14.25" customHeight="1" thickBot="1">
      <c r="A24" s="19" t="s">
        <v>207</v>
      </c>
      <c r="B24" s="23" t="s">
        <v>208</v>
      </c>
      <c r="C24" s="188" t="s">
        <v>210</v>
      </c>
      <c r="D24" s="189" t="s">
        <v>211</v>
      </c>
      <c r="E24" s="194" t="s">
        <v>212</v>
      </c>
      <c r="F24" s="195" t="s">
        <v>213</v>
      </c>
      <c r="G24" s="118" t="s">
        <v>214</v>
      </c>
      <c r="H24" s="138" t="s">
        <v>487</v>
      </c>
      <c r="I24" s="182" t="s">
        <v>487</v>
      </c>
    </row>
    <row r="25" spans="1:27" ht="14.25" customHeight="1" thickTop="1" thickBot="1">
      <c r="A25" s="19" t="s">
        <v>217</v>
      </c>
      <c r="B25" s="23" t="s">
        <v>218</v>
      </c>
      <c r="C25" s="188" t="str">
        <f>"Very low ("&amp; 'Adapted questions and answers'!Z20*100&amp;"%) ["&amp; 'Adapted questions and answers'!Z20&amp;"]"</f>
        <v>Very low (0,5%) [0,005]</v>
      </c>
      <c r="D25" s="189" t="str">
        <f>"Low ("&amp; 'Adapted questions and answers'!AA20*100&amp;"%) ["&amp; 'Adapted questions and answers'!AA20&amp;"]"</f>
        <v>Low (2,5%) [0,025]</v>
      </c>
      <c r="E25" s="194" t="str">
        <f>"Medium ("&amp; 'Adapted questions and answers'!AB20*100&amp;"%) ["&amp; 'Adapted questions and answers'!AB20&amp;"]"</f>
        <v>Medium (5%) [0,05]</v>
      </c>
      <c r="F25" s="195" t="str">
        <f>"High ("&amp; 'Adapted questions and answers'!AC20*100&amp;"%) ["&amp; 'Adapted questions and answers'!AC20&amp;"]"</f>
        <v>High (8%) [0,08]</v>
      </c>
      <c r="G25" s="118" t="str">
        <f>"Very high ("&amp; 'Adapted questions and answers'!AD20*100&amp;"%) ["&amp; 'Adapted questions and answers'!AD20&amp;"]"</f>
        <v>Very high (15%) [0,15]</v>
      </c>
      <c r="H25" s="138" t="s">
        <v>488</v>
      </c>
      <c r="I25" s="135" t="s">
        <v>487</v>
      </c>
      <c r="J25" s="196">
        <v>5.0000000000000001E-3</v>
      </c>
      <c r="K25" s="196">
        <v>0.15</v>
      </c>
      <c r="L25" s="55">
        <f>MIN(3:3)</f>
        <v>2.5000000000000001E-2</v>
      </c>
      <c r="M25" s="55">
        <f>MAX(3:3)</f>
        <v>0.15</v>
      </c>
    </row>
    <row r="26" spans="1:27" ht="14.25" customHeight="1" thickTop="1" thickBot="1">
      <c r="A26" s="19" t="s">
        <v>227</v>
      </c>
      <c r="B26" s="23" t="s">
        <v>228</v>
      </c>
      <c r="C26" s="188" t="str">
        <f>'Adapted questions and answers'!Z21&amp;" years ["&amp; 'Adapted questions and answers'!Z21&amp;"]"</f>
        <v>0,5 years [0,5]</v>
      </c>
      <c r="D26" s="189" t="str">
        <f>'Adapted questions and answers'!AA21&amp;" years ["&amp; 'Adapted questions and answers'!AA21&amp;"]"</f>
        <v>1 years [1]</v>
      </c>
      <c r="E26" s="194" t="str">
        <f>'Adapted questions and answers'!AB21&amp;" years ["&amp; 'Adapted questions and answers'!AB21&amp;"]"</f>
        <v>2 years [2]</v>
      </c>
      <c r="F26" s="195" t="str">
        <f>'Adapted questions and answers'!AC21&amp;" years ["&amp; 'Adapted questions and answers'!AC21&amp;"]"</f>
        <v>4 years [4]</v>
      </c>
      <c r="G26" s="118" t="str">
        <f>'Adapted questions and answers'!AD21&amp;" years ["&amp; 'Adapted questions and answers'!AD21&amp;"]"</f>
        <v>8 years [8]</v>
      </c>
      <c r="H26" s="138" t="s">
        <v>488</v>
      </c>
      <c r="I26" s="182" t="s">
        <v>487</v>
      </c>
      <c r="J26" s="54">
        <v>0.5</v>
      </c>
      <c r="K26" s="54">
        <v>8</v>
      </c>
      <c r="L26" s="56">
        <f>MIN(4:4)</f>
        <v>1.5</v>
      </c>
      <c r="M26" s="56">
        <f>MAX(4:4)</f>
        <v>4</v>
      </c>
    </row>
    <row r="27" spans="1:27" ht="14.25" customHeight="1" thickTop="1">
      <c r="A27" s="19" t="s">
        <v>234</v>
      </c>
      <c r="B27" s="23" t="s">
        <v>235</v>
      </c>
      <c r="C27" s="188" t="s">
        <v>237</v>
      </c>
      <c r="D27" s="189" t="s">
        <v>238</v>
      </c>
      <c r="E27" s="194" t="s">
        <v>239</v>
      </c>
      <c r="F27" s="195" t="s">
        <v>240</v>
      </c>
      <c r="G27" s="118" t="s">
        <v>241</v>
      </c>
      <c r="H27" s="138" t="s">
        <v>487</v>
      </c>
      <c r="I27" s="182" t="s">
        <v>487</v>
      </c>
      <c r="J27" s="41"/>
      <c r="K27" s="41"/>
    </row>
    <row r="28" spans="1:27" ht="14.25" customHeight="1" thickBot="1">
      <c r="A28" s="19" t="s">
        <v>244</v>
      </c>
      <c r="B28" s="23" t="s">
        <v>245</v>
      </c>
      <c r="C28" s="188" t="s">
        <v>247</v>
      </c>
      <c r="D28" s="189" t="s">
        <v>248</v>
      </c>
      <c r="E28" s="194" t="s">
        <v>249</v>
      </c>
      <c r="F28" s="195" t="s">
        <v>250</v>
      </c>
      <c r="G28" s="118" t="s">
        <v>251</v>
      </c>
      <c r="H28" s="138" t="s">
        <v>488</v>
      </c>
      <c r="I28" s="182" t="s">
        <v>487</v>
      </c>
      <c r="J28" s="41"/>
      <c r="K28" s="41"/>
    </row>
    <row r="29" spans="1:27" ht="14.25" customHeight="1" thickTop="1" thickBot="1">
      <c r="A29" s="19" t="s">
        <v>254</v>
      </c>
      <c r="B29" s="23" t="s">
        <v>255</v>
      </c>
      <c r="C29" s="188" t="str">
        <f>"Very small extra turnover in the business area ("&amp; 'Adapted questions and answers'!Z24*100&amp;"%) ["&amp; 'Adapted questions and answers'!Z24&amp;"]"</f>
        <v>Very small extra turnover in the business area (0,5%) [0,005]</v>
      </c>
      <c r="D29" s="189" t="str">
        <f>"Small ("&amp; 'Adapted questions and answers'!AA24*100&amp;"%) ["&amp; 'Adapted questions and answers'!AA24&amp;"]"</f>
        <v>Small (2%) [0,02]</v>
      </c>
      <c r="E29" s="194" t="str">
        <f>"Medium ("&amp; 'Adapted questions and answers'!AB24*100&amp;"%) ["&amp; 'Adapted questions and answers'!AB24&amp;"]"</f>
        <v>Medium (4%) [0,04]</v>
      </c>
      <c r="F29" s="195" t="str">
        <f>"Large ("&amp; 'Adapted questions and answers'!AC24*100&amp;"%) ["&amp; 'Adapted questions and answers'!AC24&amp;"]"</f>
        <v>Large (6%) [0,06]</v>
      </c>
      <c r="G29" s="118" t="str">
        <f>"Very large ("&amp; 'Adapted questions and answers'!AD24*100&amp;"%) ["&amp; 'Adapted questions and answers'!AD24&amp;"]"</f>
        <v>Very large (10%) [0,1]</v>
      </c>
      <c r="H29" s="138" t="s">
        <v>488</v>
      </c>
      <c r="I29" s="182" t="s">
        <v>487</v>
      </c>
      <c r="J29" s="53">
        <v>5.0000000000000001E-3</v>
      </c>
      <c r="K29" s="53">
        <v>0.1</v>
      </c>
      <c r="L29" s="57">
        <f>MIN(7:7)</f>
        <v>0.06</v>
      </c>
      <c r="M29" s="57">
        <f>MAX(7:7)</f>
        <v>0.06</v>
      </c>
    </row>
    <row r="30" spans="1:27" ht="14.25" customHeight="1" thickTop="1">
      <c r="A30" s="19" t="s">
        <v>264</v>
      </c>
      <c r="B30" s="23" t="s">
        <v>265</v>
      </c>
      <c r="C30" s="188" t="s">
        <v>267</v>
      </c>
      <c r="D30" s="189" t="s">
        <v>268</v>
      </c>
      <c r="E30" s="194" t="s">
        <v>269</v>
      </c>
      <c r="F30" s="195" t="s">
        <v>270</v>
      </c>
      <c r="G30" s="118" t="s">
        <v>271</v>
      </c>
      <c r="H30" s="138" t="s">
        <v>488</v>
      </c>
      <c r="I30" s="182" t="s">
        <v>487</v>
      </c>
    </row>
    <row r="31" spans="1:27" ht="14.25" customHeight="1">
      <c r="A31" s="19" t="s">
        <v>274</v>
      </c>
      <c r="B31" s="23" t="s">
        <v>275</v>
      </c>
      <c r="C31" s="188" t="s">
        <v>277</v>
      </c>
      <c r="D31" s="189" t="s">
        <v>278</v>
      </c>
      <c r="E31" s="194" t="s">
        <v>279</v>
      </c>
      <c r="F31" s="195" t="s">
        <v>280</v>
      </c>
      <c r="G31" s="118" t="s">
        <v>281</v>
      </c>
      <c r="H31" s="138" t="s">
        <v>488</v>
      </c>
      <c r="I31" s="182" t="s">
        <v>487</v>
      </c>
    </row>
    <row r="32" spans="1:27" ht="14.25" customHeight="1">
      <c r="A32" s="19" t="s">
        <v>284</v>
      </c>
      <c r="B32" s="23" t="s">
        <v>285</v>
      </c>
      <c r="C32" s="188" t="s">
        <v>287</v>
      </c>
      <c r="D32" s="189" t="s">
        <v>288</v>
      </c>
      <c r="E32" s="194" t="s">
        <v>289</v>
      </c>
      <c r="F32" s="195" t="s">
        <v>290</v>
      </c>
      <c r="G32" s="118" t="s">
        <v>291</v>
      </c>
      <c r="H32" s="138" t="s">
        <v>487</v>
      </c>
      <c r="I32" s="182" t="s">
        <v>488</v>
      </c>
    </row>
    <row r="33" spans="1:27" ht="14.25" customHeight="1" thickBot="1"/>
    <row r="34" spans="1:27" ht="14.25" customHeight="1" thickBot="1">
      <c r="A34" s="186" t="s">
        <v>489</v>
      </c>
      <c r="B34" s="186"/>
      <c r="C34" s="98"/>
      <c r="D34" s="97"/>
      <c r="E34" s="97"/>
      <c r="F34" s="97"/>
      <c r="G34" s="97"/>
      <c r="H34" s="97"/>
      <c r="I34" s="97"/>
      <c r="J34" s="97"/>
      <c r="K34" s="97"/>
      <c r="L34" s="97"/>
      <c r="M34" s="97"/>
      <c r="N34" s="97"/>
      <c r="O34" s="97"/>
      <c r="P34" s="97"/>
      <c r="Q34" s="97"/>
      <c r="R34" s="97"/>
      <c r="S34" s="97"/>
      <c r="T34" s="97"/>
      <c r="U34" s="97"/>
      <c r="V34" s="97"/>
      <c r="W34" s="97"/>
      <c r="X34" s="97"/>
      <c r="Y34" s="97"/>
      <c r="Z34" s="97"/>
      <c r="AA34" s="97"/>
    </row>
    <row r="35" spans="1:27" ht="14.25" customHeight="1"/>
    <row r="36" spans="1:27" ht="14.25" customHeight="1">
      <c r="A36" s="176" t="s">
        <v>490</v>
      </c>
    </row>
    <row r="37" spans="1:27" ht="14.25" customHeight="1"/>
    <row r="38" spans="1:27" ht="14.25" customHeight="1">
      <c r="A38" s="129" t="s">
        <v>491</v>
      </c>
      <c r="B38" s="130" t="s">
        <v>530</v>
      </c>
    </row>
    <row r="39" spans="1:27" ht="14.25" customHeight="1">
      <c r="A39" s="131" t="s">
        <v>514</v>
      </c>
      <c r="B39" s="133" t="s">
        <v>531</v>
      </c>
    </row>
    <row r="40" spans="1:27" ht="14.25" customHeight="1"/>
    <row r="41" spans="1:27" ht="14.25" customHeight="1"/>
    <row r="42" spans="1:27" ht="14.25" customHeight="1"/>
    <row r="43" spans="1:27" ht="14.25" customHeight="1"/>
    <row r="44" spans="1:27" ht="14.25" customHeight="1"/>
    <row r="45" spans="1:27" ht="14.25" customHeight="1"/>
    <row r="46" spans="1:27" ht="14.25" customHeight="1"/>
    <row r="47" spans="1:27" ht="14.25" customHeight="1"/>
    <row r="48" spans="1:2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OEWwmwSq0PaUgTu57ZkB9e9Ye79RPRLTy/jQb1EoWoZwH8/LP4/tu2WVLJONwTVxNMfgxF6cF+RYAOor1v2TRA==" saltValue="+5yoj28Egswv8ZL7pON3HQ==" spinCount="100000" sheet="1" formatColumns="0" formatRows="0"/>
  <protectedRanges>
    <protectedRange sqref="J25:K26 J29:K29" name="numerical entry"/>
    <protectedRange sqref="C34:AA34" name="date"/>
    <protectedRange sqref="A24:G32" name="Adaptation"/>
    <protectedRange sqref="C13:AA21" name="Comments"/>
  </protectedRanges>
  <mergeCells count="10">
    <mergeCell ref="A18:B18"/>
    <mergeCell ref="A19:B19"/>
    <mergeCell ref="A20:B20"/>
    <mergeCell ref="A21:B21"/>
    <mergeCell ref="A12:B12"/>
    <mergeCell ref="A13:B13"/>
    <mergeCell ref="A14:B14"/>
    <mergeCell ref="A15:B15"/>
    <mergeCell ref="A16:B16"/>
    <mergeCell ref="A17:B17"/>
  </mergeCells>
  <conditionalFormatting sqref="A2:B11">
    <cfRule type="containsText" dxfId="157" priority="71" operator="containsText" text="(ADAPTED)">
      <formula>NOT(ISERROR(SEARCH("(ADAPTED)",A2)))</formula>
    </cfRule>
  </conditionalFormatting>
  <conditionalFormatting sqref="B24:B32">
    <cfRule type="containsText" dxfId="156" priority="57" operator="containsText" text="(ADAPTED)">
      <formula>NOT(ISERROR(SEARCH("(ADAPTED)",B24)))</formula>
    </cfRule>
  </conditionalFormatting>
  <conditionalFormatting sqref="J26:K26">
    <cfRule type="expression" dxfId="155" priority="22">
      <formula>LEFT(J26,3)="5 -"</formula>
    </cfRule>
    <cfRule type="expression" dxfId="154" priority="23">
      <formula>LEFT(J26,3)="4 -"</formula>
    </cfRule>
    <cfRule type="expression" dxfId="153" priority="24">
      <formula>LEFT(J26,3)="3 -"</formula>
    </cfRule>
    <cfRule type="expression" dxfId="152" priority="25">
      <formula>LEFT(J26,3)="2 -"</formula>
    </cfRule>
    <cfRule type="expression" dxfId="151" priority="26">
      <formula>LEFT(J26,3)="1 -"</formula>
    </cfRule>
  </conditionalFormatting>
  <conditionalFormatting sqref="L25">
    <cfRule type="expression" dxfId="150" priority="20">
      <formula>$L$25&lt;$J$25</formula>
    </cfRule>
  </conditionalFormatting>
  <conditionalFormatting sqref="M25">
    <cfRule type="expression" dxfId="149" priority="19">
      <formula>$M$25&gt;$K$25</formula>
    </cfRule>
  </conditionalFormatting>
  <conditionalFormatting sqref="L26">
    <cfRule type="expression" dxfId="148" priority="18">
      <formula>$L$26&lt;$J$26</formula>
    </cfRule>
  </conditionalFormatting>
  <conditionalFormatting sqref="M26">
    <cfRule type="expression" dxfId="147" priority="17">
      <formula>$M$26&gt;$K$26</formula>
    </cfRule>
  </conditionalFormatting>
  <conditionalFormatting sqref="L29">
    <cfRule type="expression" dxfId="146" priority="16">
      <formula>$L$29&lt;$J$29</formula>
    </cfRule>
  </conditionalFormatting>
  <conditionalFormatting sqref="M29">
    <cfRule type="expression" dxfId="145" priority="15">
      <formula>$M$29&gt;$K$29</formula>
    </cfRule>
  </conditionalFormatting>
  <conditionalFormatting sqref="C3:AA4">
    <cfRule type="containsBlanks" dxfId="144" priority="14">
      <formula>LEN(TRIM(C3))=0</formula>
    </cfRule>
    <cfRule type="cellIs" dxfId="143" priority="21" stopIfTrue="1" operator="lessThan">
      <formula>$J25</formula>
    </cfRule>
    <cfRule type="cellIs" dxfId="142" priority="29" stopIfTrue="1" operator="greaterThan">
      <formula>$K25</formula>
    </cfRule>
  </conditionalFormatting>
  <conditionalFormatting sqref="C7:AA7">
    <cfRule type="containsBlanks" dxfId="141" priority="6">
      <formula>LEN(TRIM(C7))=0</formula>
    </cfRule>
    <cfRule type="cellIs" dxfId="140" priority="7" stopIfTrue="1" operator="lessThan">
      <formula>$J$29</formula>
    </cfRule>
    <cfRule type="cellIs" dxfId="139" priority="8" stopIfTrue="1" operator="greaterThan">
      <formula>$K$29</formula>
    </cfRule>
  </conditionalFormatting>
  <conditionalFormatting sqref="A21:B21">
    <cfRule type="containsText" dxfId="138" priority="2" operator="containsText" text="(ADAPTED)">
      <formula>NOT(ISERROR(SEARCH("(ADAPTED)",A21)))</formula>
    </cfRule>
  </conditionalFormatting>
  <conditionalFormatting sqref="A12:B20">
    <cfRule type="containsText" dxfId="137" priority="1" operator="containsText" text="(ADAPTED)">
      <formula>NOT(ISERROR(SEARCH("(ADAPTED)",A12)))</formula>
    </cfRule>
  </conditionalFormatting>
  <dataValidations xWindow="1590" yWindow="390" count="5">
    <dataValidation type="decimal" allowBlank="1" showInputMessage="1" showErrorMessage="1" errorTitle="Data input error" error="The data input is not within the minumum and maximum specified below. " promptTitle="Please enter a percentage" prompt="Values should be between the minimum and maximum specified below. If necessary please adjust those values." sqref="C3:AA3" xr:uid="{F3D4AF4E-658A-443B-A5EA-39166E4B781F}">
      <formula1>$J$25</formula1>
      <formula2>$K$25</formula2>
    </dataValidation>
    <dataValidation type="decimal" allowBlank="1" showInputMessage="1" showErrorMessage="1" errorTitle="Data input error" error="The data input is not within the minumum and maximum specified below. " promptTitle="Please enter a percentage" prompt="Values should be between the minimum and maximum specified below. If necessary please adjust those values." sqref="C7:AA7" xr:uid="{31087793-F6CB-4892-B2A4-86B6A65F40C6}">
      <formula1>$J$29</formula1>
      <formula2>$K$29</formula2>
    </dataValidation>
    <dataValidation type="decimal" allowBlank="1" showInputMessage="1" showErrorMessage="1" errorTitle="Data input error" error="The data input is not within the minumum and maximum specified below. Please do not write the word &quot;years&quot;." promptTitle="Please enter the number of years" prompt="Values should be between the minimum and maximum specified below. If necessary please adjust those values." sqref="C4:AA4" xr:uid="{037E34C5-1023-4A2A-AC84-2975FAA42447}">
      <formula1>$J26</formula1>
      <formula2>$K26</formula2>
    </dataValidation>
    <dataValidation type="list" allowBlank="1" showInputMessage="1" showErrorMessage="1" promptTitle="Risk factor" prompt="Please select whether this assessment factor is a risk factor or not" sqref="H24:H32" xr:uid="{99BD2084-DCE2-4169-B8CD-483E9B63506F}">
      <formula1>"yes,no"</formula1>
    </dataValidation>
    <dataValidation type="list" allowBlank="1" showInputMessage="1" showErrorMessage="1" promptTitle="Opportunity factor" prompt="Please select whether this assessment factor is an opportunity factor or not" sqref="I24:I32" xr:uid="{8558BD1E-347D-4D11-AEBA-7F098212B5E6}">
      <formula1>"yes,no"</formula1>
    </dataValidation>
  </dataValidations>
  <hyperlinks>
    <hyperlink ref="B38" location="'D. Finance'!A1" display="-&gt; D. Finance" xr:uid="{C55F0A06-6B38-4125-9E84-7F9E46F26EA9}"/>
    <hyperlink ref="A39" location="'B. Technology'!A1" display="Previous category" xr:uid="{8DB71728-F994-49BA-9FCE-35208F085D3D}"/>
    <hyperlink ref="B39" location="'B. Technology'!A1" display="&lt;- B. Technology" xr:uid="{6D11C531-7454-461B-8116-8A1BF08023C4}"/>
    <hyperlink ref="A38" location="'D. Finance'!A1" display="Next category" xr:uid="{1A32111F-22CB-4FC9-BDCB-C41F5BAE39D2}"/>
  </hyperlinks>
  <pageMargins left="0.70866141732283472" right="0.70866141732283472" top="0.74803149606299213" bottom="0.74803149606299213" header="0" footer="0"/>
  <pageSetup paperSize="9" scale="95" fitToWidth="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30" id="{8295B16F-3B8C-40F4-8074-4E5F3FCA58A6}">
            <xm:f>Points!C29=5</xm:f>
            <x14:dxf>
              <fill>
                <patternFill>
                  <bgColor theme="5" tint="-0.24994659260841701"/>
                </patternFill>
              </fill>
            </x14:dxf>
          </x14:cfRule>
          <x14:cfRule type="expression" priority="31" id="{00000000-000E-0000-0400-000002000000}">
            <xm:f>Points!C29=4</xm:f>
            <x14:dxf>
              <fill>
                <patternFill>
                  <bgColor theme="5" tint="0.39994506668294322"/>
                </patternFill>
              </fill>
            </x14:dxf>
          </x14:cfRule>
          <x14:cfRule type="expression" priority="32" id="{00000000-000E-0000-0400-000003000000}">
            <xm:f>Points!C29=3</xm:f>
            <x14:dxf>
              <fill>
                <patternFill>
                  <bgColor theme="5" tint="0.59996337778862885"/>
                </patternFill>
              </fill>
            </x14:dxf>
          </x14:cfRule>
          <x14:cfRule type="expression" priority="33" id="{00000000-000E-0000-0400-000004000000}">
            <xm:f>Points!C29=2</xm:f>
            <x14:dxf>
              <fill>
                <patternFill>
                  <bgColor theme="5" tint="0.79998168889431442"/>
                </patternFill>
              </fill>
            </x14:dxf>
          </x14:cfRule>
          <x14:cfRule type="expression" priority="72" id="{00000000-000E-0000-0400-000005000000}">
            <xm:f>Points!C29=1</xm:f>
            <x14:dxf>
              <fill>
                <patternFill patternType="none">
                  <bgColor auto="1"/>
                </patternFill>
              </fill>
            </x14:dxf>
          </x14:cfRule>
          <xm:sqref>C2:AA10</xm:sqref>
        </x14:conditionalFormatting>
        <x14:conditionalFormatting xmlns:xm="http://schemas.microsoft.com/office/excel/2006/main">
          <x14:cfRule type="containsText" priority="73" operator="containsText" id="{74EDA245-3D35-4078-A82C-7B1C4B4D1534}">
            <xm:f>NOT(ISERROR(SEARCH("Select answer",C2)))</xm:f>
            <xm:f>"Select answer"</xm:f>
            <x14:dxf>
              <font>
                <color theme="3" tint="0.39994506668294322"/>
              </font>
              <fill>
                <patternFill patternType="solid">
                  <bgColor theme="0" tint="0.79998168889431442"/>
                </patternFill>
              </fill>
            </x14:dxf>
          </x14:cfRule>
          <xm:sqref>C2:AA10</xm:sqref>
        </x14:conditionalFormatting>
        <x14:conditionalFormatting xmlns:xm="http://schemas.microsoft.com/office/excel/2006/main">
          <x14:cfRule type="containsText" priority="27" operator="containsText" id="{F003B1CC-CF43-4218-9E8D-C45A3F20C0EB}">
            <xm:f>NOT(ISERROR(SEARCH("Select answer",J26)))</xm:f>
            <xm:f>"Select answer"</xm:f>
            <x14:dxf>
              <font>
                <color theme="3" tint="0.39994506668294322"/>
              </font>
              <fill>
                <patternFill patternType="solid">
                  <bgColor theme="0" tint="0.79998168889431442"/>
                </patternFill>
              </fill>
            </x14:dxf>
          </x14:cfRule>
          <xm:sqref>J26:K26</xm:sqref>
        </x14:conditionalFormatting>
        <x14:conditionalFormatting xmlns:xm="http://schemas.microsoft.com/office/excel/2006/main">
          <x14:cfRule type="expression" priority="5" id="{7B823F38-61EC-4708-BAC1-F1DB4294813A}">
            <xm:f>'Original questions and answers'!AE19=1</xm:f>
            <x14:dxf>
              <fill>
                <patternFill>
                  <bgColor theme="6" tint="0.59996337778862885"/>
                </patternFill>
              </fill>
            </x14:dxf>
          </x14:cfRule>
          <xm:sqref>A24:B32</xm:sqref>
        </x14:conditionalFormatting>
        <x14:conditionalFormatting xmlns:xm="http://schemas.microsoft.com/office/excel/2006/main">
          <x14:cfRule type="expression" priority="4" id="{FED78888-DD4A-4192-8F31-D306B0D7D7C5}">
            <xm:f>'Original questions and answers'!AG19=1</xm:f>
            <x14:dxf>
              <font>
                <b val="0"/>
                <i/>
              </font>
            </x14:dxf>
          </x14:cfRule>
          <xm:sqref>C24:G32</xm:sqref>
        </x14:conditionalFormatting>
        <x14:conditionalFormatting xmlns:xm="http://schemas.microsoft.com/office/excel/2006/main">
          <x14:cfRule type="expression" priority="3" id="{7BB89BDA-2E59-480C-8CBB-EE6D97B89516}">
            <xm:f>'Original questions and answers'!AM19=1</xm:f>
            <x14:dxf>
              <fill>
                <patternFill>
                  <bgColor theme="6" tint="0.59996337778862885"/>
                </patternFill>
              </fill>
            </x14:dxf>
          </x14:cfRule>
          <xm:sqref>H24:I32</xm:sqref>
        </x14:conditionalFormatting>
      </x14:conditionalFormattings>
    </ext>
    <ext xmlns:x14="http://schemas.microsoft.com/office/spreadsheetml/2009/9/main" uri="{CCE6A557-97BC-4b89-ADB6-D9C93CAAB3DF}">
      <x14:dataValidations xmlns:xm="http://schemas.microsoft.com/office/excel/2006/main" xWindow="1590" yWindow="390" count="2">
        <x14:dataValidation type="list" showErrorMessage="1" xr:uid="{00000000-0002-0000-0500-000000000000}">
          <x14:formula1>
            <xm:f>'Adapted questions and answers'!$I19:$N19</xm:f>
          </x14:formula1>
          <xm:sqref>C5:AA6 F2:AA2 C2:D2 C8:AA10</xm:sqref>
        </x14:dataValidation>
        <x14:dataValidation type="list" showInputMessage="1" showErrorMessage="1" prompt="Please select an answer here and enter a value below." xr:uid="{79A074D7-613F-482C-B871-1DBD89FBC0C6}">
          <x14:formula1>
            <xm:f>'Adapted questions and answers'!$I19:$N19</xm:f>
          </x14:formula1>
          <xm:sqref>E2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000"/>
  <sheetViews>
    <sheetView topLeftCell="K1" zoomScale="90" zoomScaleNormal="90" workbookViewId="0">
      <selection activeCell="Z30" sqref="Z30"/>
    </sheetView>
  </sheetViews>
  <sheetFormatPr defaultColWidth="14.42578125" defaultRowHeight="15" customHeight="1"/>
  <cols>
    <col min="1" max="2" width="8.5703125" hidden="1" customWidth="1"/>
    <col min="3" max="3" width="13.5703125" customWidth="1"/>
    <col min="4" max="4" width="8.5703125" hidden="1" customWidth="1"/>
    <col min="5" max="5" width="105.28515625" bestFit="1" customWidth="1"/>
    <col min="6" max="6" width="8.5703125" customWidth="1"/>
    <col min="7" max="7" width="19.42578125" customWidth="1"/>
    <col min="8" max="8" width="8.5703125" style="10" customWidth="1"/>
    <col min="9" max="9" width="8.5703125" customWidth="1"/>
    <col min="10" max="10" width="13.42578125" bestFit="1" customWidth="1"/>
    <col min="11" max="11" width="29.5703125" customWidth="1"/>
    <col min="12" max="12" width="72.42578125" customWidth="1"/>
    <col min="13" max="14" width="14.28515625" customWidth="1"/>
    <col min="15" max="24" width="8.5703125" customWidth="1"/>
    <col min="25" max="25" width="7.28515625" customWidth="1"/>
    <col min="26" max="26" width="10.28515625" customWidth="1"/>
    <col min="27" max="30" width="8.5703125" customWidth="1"/>
    <col min="31" max="31" width="4.7109375" customWidth="1"/>
    <col min="32" max="35" width="8.5703125" customWidth="1"/>
    <col min="36" max="37" width="11.7109375" customWidth="1"/>
  </cols>
  <sheetData>
    <row r="1" spans="1:36" ht="14.25" customHeight="1">
      <c r="A1" s="176" t="s">
        <v>0</v>
      </c>
      <c r="B1" s="176" t="s">
        <v>1</v>
      </c>
      <c r="C1" s="176" t="s">
        <v>2</v>
      </c>
      <c r="D1" s="176" t="s">
        <v>3</v>
      </c>
      <c r="E1" s="176" t="s">
        <v>4</v>
      </c>
      <c r="F1" t="s">
        <v>5</v>
      </c>
      <c r="G1" t="s">
        <v>6</v>
      </c>
      <c r="H1" s="10" t="s">
        <v>7</v>
      </c>
      <c r="I1" t="s">
        <v>8</v>
      </c>
      <c r="J1" t="s">
        <v>9</v>
      </c>
      <c r="K1" t="s">
        <v>10</v>
      </c>
      <c r="L1" t="s">
        <v>11</v>
      </c>
      <c r="M1" t="s">
        <v>12</v>
      </c>
      <c r="N1" t="s">
        <v>13</v>
      </c>
      <c r="O1" s="176" t="s">
        <v>14</v>
      </c>
      <c r="P1" s="176" t="s">
        <v>485</v>
      </c>
      <c r="Q1" s="176" t="s">
        <v>15</v>
      </c>
      <c r="R1" s="176" t="s">
        <v>486</v>
      </c>
      <c r="S1" s="176" t="s">
        <v>16</v>
      </c>
      <c r="T1" s="176" t="s">
        <v>17</v>
      </c>
      <c r="U1" s="176" t="s">
        <v>18</v>
      </c>
      <c r="V1" s="176" t="s">
        <v>19</v>
      </c>
      <c r="W1" s="176" t="s">
        <v>20</v>
      </c>
      <c r="X1" s="176" t="s">
        <v>21</v>
      </c>
      <c r="Y1" s="176"/>
      <c r="Z1" s="197"/>
      <c r="AA1" s="197" t="s">
        <v>532</v>
      </c>
      <c r="AB1" s="197"/>
      <c r="AC1" s="197"/>
      <c r="AD1" s="43"/>
      <c r="AF1" s="176" t="s">
        <v>22</v>
      </c>
      <c r="AG1" s="176" t="s">
        <v>23</v>
      </c>
      <c r="AH1" s="176" t="s">
        <v>24</v>
      </c>
      <c r="AI1" s="176" t="s">
        <v>25</v>
      </c>
      <c r="AJ1" s="176" t="s">
        <v>26</v>
      </c>
    </row>
    <row r="2" spans="1:36" ht="14.25" customHeight="1">
      <c r="A2" s="176" t="s">
        <v>33</v>
      </c>
      <c r="B2" s="176" t="s">
        <v>34</v>
      </c>
      <c r="C2" s="176" t="s">
        <v>35</v>
      </c>
      <c r="D2" s="176">
        <v>0</v>
      </c>
      <c r="E2" t="s">
        <v>36</v>
      </c>
      <c r="F2" s="176" t="str">
        <f>C2&amp;":"&amp;" "&amp;'A. Legal status'!A22</f>
        <v>A1: What is the status of the patent?</v>
      </c>
      <c r="G2" s="176" t="str">
        <f>'A. Legal status'!B22</f>
        <v>A patent application involves a considerable degree of uncertainty, in terms of whether the patent will be granted after novelty searching, evaluation of inventive step, and so forth. Hence a patent that has been granted gets a higher score than a patent application that has only recently been filed.</v>
      </c>
      <c r="H2" s="177" t="s">
        <v>38</v>
      </c>
      <c r="I2" s="176" t="s">
        <v>39</v>
      </c>
      <c r="J2" s="176" t="str">
        <f>"1 - "&amp;'A. Legal status'!C22</f>
        <v>1 - Patent not yet applied for</v>
      </c>
      <c r="K2" s="176" t="str">
        <f>"2 - "&amp;'A. Legal status'!D22</f>
        <v>2 - Patent application filed</v>
      </c>
      <c r="L2" s="176" t="str">
        <f>"3 - "&amp;'A. Legal status'!E22</f>
        <v>3 - Novelty search and patentability evaluation completed</v>
      </c>
      <c r="M2" s="176" t="str">
        <f>"4 - "&amp;'A. Legal status'!F22</f>
        <v>4 - Patent granted</v>
      </c>
      <c r="N2" s="176" t="str">
        <f>"5 - "&amp;'A. Legal status'!G22</f>
        <v>5 - Opposition period expired</v>
      </c>
      <c r="O2" s="176">
        <f t="shared" ref="O2:O41" si="0">IF($P2="yes",1,IF(OR($P2="no",$P2=""),0))</f>
        <v>1</v>
      </c>
      <c r="P2" s="176" t="str">
        <f>'A. Legal status'!$H22</f>
        <v>yes</v>
      </c>
      <c r="Q2" s="176">
        <f t="shared" ref="Q2:Q41" si="1">IF($R2="yes",-1,IF(OR($R2="no",$R2=""),0))</f>
        <v>0</v>
      </c>
      <c r="R2" s="176" t="str">
        <f>'A. Legal status'!$I22</f>
        <v>no</v>
      </c>
      <c r="S2" s="176">
        <v>0</v>
      </c>
      <c r="Z2" s="43" t="s">
        <v>533</v>
      </c>
      <c r="AA2" s="43"/>
      <c r="AB2" s="43"/>
      <c r="AC2" s="43"/>
      <c r="AD2" s="43" t="s">
        <v>533</v>
      </c>
      <c r="AF2" s="176" t="s">
        <v>40</v>
      </c>
      <c r="AG2" s="176" t="s">
        <v>41</v>
      </c>
      <c r="AH2" s="176" t="s">
        <v>42</v>
      </c>
      <c r="AI2" s="176" t="s">
        <v>43</v>
      </c>
      <c r="AJ2" s="176" t="s">
        <v>44</v>
      </c>
    </row>
    <row r="3" spans="1:36" ht="14.25" customHeight="1">
      <c r="A3" s="176" t="s">
        <v>45</v>
      </c>
      <c r="B3" s="176" t="s">
        <v>34</v>
      </c>
      <c r="C3" s="176" t="s">
        <v>46</v>
      </c>
      <c r="D3" s="176">
        <v>0</v>
      </c>
      <c r="E3" t="s">
        <v>47</v>
      </c>
      <c r="F3" s="176" t="str">
        <f>C3&amp;":"&amp;" "&amp;'A. Legal status'!A23</f>
        <v>A2: What is the patent's legal position of strength?</v>
      </c>
      <c r="G3" s="176" t="str">
        <f>'A. Legal status'!B23</f>
        <v>This factor relates to the defensibility and robustness of the patent, in disputes and legal proceedings, for example. During the different stages of the application period, it could also entail an assessment of the application`s likelihood of being refused or limited. A newly-issued patent may risk subsequent revocation if opposition is filed. With more mature patents there is the possibility of legal proceedings placing the validity of the patent under close scrutiny. If patents have faced up to such attacks and withstood them, they can be considered more defensible and hence more valuable. However, oppositions and court proceedings against patents are rare. Hence the rating scale that is used places importance on what you personally can do to clarify patent defensibility in relation to existing patents, prior art and so forth.</v>
      </c>
      <c r="H3" s="177" t="s">
        <v>49</v>
      </c>
      <c r="I3" s="176" t="s">
        <v>39</v>
      </c>
      <c r="J3" s="176" t="str">
        <f>"1 - "&amp;'A. Legal status'!C23</f>
        <v>1 - No novelty search</v>
      </c>
      <c r="K3" s="176" t="str">
        <f>"2 - "&amp;'A. Legal status'!D23</f>
        <v>2 - Quick and dirty' search (simple database search) performed</v>
      </c>
      <c r="L3" s="176" t="str">
        <f>"3 - "&amp;'A. Legal status'!E23</f>
        <v>3 - National office novelty search or similar</v>
      </c>
      <c r="M3" s="176" t="str">
        <f>"4 - "&amp;'A. Legal status'!F23</f>
        <v>4 - International novelty search</v>
      </c>
      <c r="N3" s="176" t="str">
        <f>"5 - "&amp;'A. Legal status'!G23</f>
        <v>5 - Novelty search and infringement search</v>
      </c>
      <c r="O3" s="176">
        <f t="shared" si="0"/>
        <v>1</v>
      </c>
      <c r="P3" s="176" t="str">
        <f>'A. Legal status'!$H23</f>
        <v>yes</v>
      </c>
      <c r="Q3" s="176">
        <f t="shared" si="1"/>
        <v>0</v>
      </c>
      <c r="R3" s="176" t="str">
        <f>'A. Legal status'!$I23</f>
        <v>no</v>
      </c>
      <c r="S3" s="176">
        <v>0</v>
      </c>
      <c r="AF3" s="176" t="s">
        <v>50</v>
      </c>
      <c r="AG3" s="1" t="s">
        <v>51</v>
      </c>
      <c r="AH3" s="176" t="s">
        <v>52</v>
      </c>
      <c r="AI3" s="176" t="s">
        <v>53</v>
      </c>
      <c r="AJ3" s="176" t="s">
        <v>54</v>
      </c>
    </row>
    <row r="4" spans="1:36" ht="14.25" customHeight="1">
      <c r="A4" s="176" t="s">
        <v>55</v>
      </c>
      <c r="B4" s="176" t="s">
        <v>34</v>
      </c>
      <c r="C4" s="176" t="s">
        <v>56</v>
      </c>
      <c r="D4" s="176">
        <v>0</v>
      </c>
      <c r="E4" s="176" t="s">
        <v>57</v>
      </c>
      <c r="F4" s="176" t="str">
        <f>C4&amp;":"&amp;" "&amp;'A. Legal status'!A24</f>
        <v>A3: For how long is the patent still valid?</v>
      </c>
      <c r="G4" s="176" t="str">
        <f>'A. Legal status'!B24</f>
        <v>An assessment of the stage the patent has reached in its life cycle. Is it new, mature or about to expire? Where it is possible to extend the term of the patent, as in pharmaceutical products for example, the extension must be included in the patent term remaining.</v>
      </c>
      <c r="H4" s="177" t="s">
        <v>59</v>
      </c>
      <c r="I4" s="176" t="s">
        <v>39</v>
      </c>
      <c r="J4" s="176" t="str">
        <f>"1 - "&amp;'A. Legal status'!C24</f>
        <v>1 - Patent has 0-2 year term remaining</v>
      </c>
      <c r="K4" s="176" t="str">
        <f>"2 - "&amp;'A. Legal status'!D24</f>
        <v>2 - Patent has 2-4 year term remaining</v>
      </c>
      <c r="L4" s="176" t="str">
        <f>"3 - "&amp;'A. Legal status'!E24</f>
        <v>3 - Patent has 4-8 year term remaining</v>
      </c>
      <c r="M4" s="176" t="str">
        <f>"4 - "&amp;'A. Legal status'!F24</f>
        <v>4 - Patent has 8-12 year term remaining</v>
      </c>
      <c r="N4" s="176" t="str">
        <f>"5 - "&amp;'A. Legal status'!G24</f>
        <v>5 - Patent has more than a 12-year term remaining</v>
      </c>
      <c r="O4" s="176">
        <f t="shared" si="0"/>
        <v>1</v>
      </c>
      <c r="P4" s="176" t="str">
        <f>'A. Legal status'!$H24</f>
        <v>yes</v>
      </c>
      <c r="Q4" s="176">
        <f t="shared" si="1"/>
        <v>-1</v>
      </c>
      <c r="R4" s="176" t="str">
        <f>'A. Legal status'!$I24</f>
        <v>yes</v>
      </c>
      <c r="S4" s="176">
        <v>0</v>
      </c>
      <c r="AF4" s="176" t="s">
        <v>60</v>
      </c>
      <c r="AG4" s="176" t="s">
        <v>61</v>
      </c>
      <c r="AH4" s="176" t="s">
        <v>62</v>
      </c>
      <c r="AI4" s="176" t="s">
        <v>63</v>
      </c>
      <c r="AJ4" s="176" t="s">
        <v>64</v>
      </c>
    </row>
    <row r="5" spans="1:36" ht="14.25" customHeight="1">
      <c r="A5" s="176" t="s">
        <v>65</v>
      </c>
      <c r="B5" s="176" t="s">
        <v>34</v>
      </c>
      <c r="C5" s="176" t="s">
        <v>66</v>
      </c>
      <c r="D5" s="176">
        <v>0</v>
      </c>
      <c r="E5" s="176" t="s">
        <v>67</v>
      </c>
      <c r="F5" s="176" t="str">
        <f>C5&amp;":"&amp;" "&amp;'A. Legal status'!A25</f>
        <v>A4: How broad and comprehensive are the patent claims?</v>
      </c>
      <c r="G5" s="176" t="str">
        <f>'A. Legal status'!B25</f>
        <v>The breadth of a patent's claims can be a determining factor in constructing a protective shield around the essence of an invention. Also, a broad claim will enjoy a wider range of possible constructional embodiments, thus increasing the patent`s scope for utilisation. The broader the claims, the greater the potential value of the patent.</v>
      </c>
      <c r="H5" s="177" t="s">
        <v>69</v>
      </c>
      <c r="I5" s="176" t="s">
        <v>39</v>
      </c>
      <c r="J5" s="176" t="str">
        <f>"1 - "&amp;'A. Legal status'!C25</f>
        <v>1 - The claims are very narrow and specific</v>
      </c>
      <c r="K5" s="176" t="str">
        <f>"2 - "&amp;'A. Legal status'!D25</f>
        <v>2 - The claims are quite narrow</v>
      </c>
      <c r="L5" s="176" t="str">
        <f>"3 - "&amp;'A. Legal status'!E25</f>
        <v>3 - The claims are reasonably broad</v>
      </c>
      <c r="M5" s="176" t="str">
        <f>"4 - "&amp;'A. Legal status'!F25</f>
        <v>4 - The claims are broadly inclusive</v>
      </c>
      <c r="N5" s="176" t="str">
        <f>"5 - "&amp;'A. Legal status'!G25</f>
        <v>5 - The claims comprise a general principle</v>
      </c>
      <c r="O5" s="176">
        <f t="shared" si="0"/>
        <v>0</v>
      </c>
      <c r="P5" s="176" t="str">
        <f>'A. Legal status'!$H25</f>
        <v>no</v>
      </c>
      <c r="Q5" s="176">
        <f t="shared" si="1"/>
        <v>-1</v>
      </c>
      <c r="R5" s="176" t="str">
        <f>'A. Legal status'!$I25</f>
        <v>yes</v>
      </c>
      <c r="S5" s="176">
        <v>0</v>
      </c>
      <c r="AF5" s="176" t="s">
        <v>70</v>
      </c>
      <c r="AG5" s="176" t="s">
        <v>71</v>
      </c>
      <c r="AH5" s="176" t="s">
        <v>72</v>
      </c>
      <c r="AI5" s="176" t="s">
        <v>73</v>
      </c>
      <c r="AJ5" s="176" t="s">
        <v>74</v>
      </c>
    </row>
    <row r="6" spans="1:36" ht="14.25" customHeight="1">
      <c r="A6" s="176" t="s">
        <v>75</v>
      </c>
      <c r="B6" s="176" t="s">
        <v>34</v>
      </c>
      <c r="C6" s="176" t="s">
        <v>76</v>
      </c>
      <c r="D6" s="176">
        <v>0</v>
      </c>
      <c r="E6" s="176" t="s">
        <v>77</v>
      </c>
      <c r="F6" s="176" t="str">
        <f>C6&amp;":"&amp;" "&amp;'A. Legal status'!A26</f>
        <v>A5: Does the patent's geographical coverage include the relevant markets?</v>
      </c>
      <c r="G6" s="176" t="str">
        <f>'A. Legal status'!B26</f>
        <v>Patents held in many countries are considered more valuable than patents offering protection in one country only. Of course, only the relevant countries are significant, i.e. countries in your own market area and your competitors` market areas, copycat countries, and countries providing raw materials or production.</v>
      </c>
      <c r="H6" s="177" t="s">
        <v>79</v>
      </c>
      <c r="I6" s="176" t="s">
        <v>39</v>
      </c>
      <c r="J6" s="176" t="str">
        <f>"1 - "&amp;'A. Legal status'!C26</f>
        <v>1 - Patent protection in a single national market only</v>
      </c>
      <c r="K6" s="176" t="str">
        <f>"2 - "&amp;'A. Legal status'!D26</f>
        <v>2 - Patent protection in a few market area countries</v>
      </c>
      <c r="L6" s="176" t="str">
        <f>"3 - "&amp;'A. Legal status'!E26</f>
        <v>3 - Patent protection in most market area countries</v>
      </c>
      <c r="M6" s="176" t="str">
        <f>"4 - "&amp;'A. Legal status'!F26</f>
        <v>4 - Patent protection in all existing market area countries</v>
      </c>
      <c r="N6" s="176" t="str">
        <f>"5 - "&amp;'A. Legal status'!G26</f>
        <v>5 - Patent protection in all existing and potentially relevant market area countries</v>
      </c>
      <c r="O6" s="176">
        <f t="shared" si="0"/>
        <v>1</v>
      </c>
      <c r="P6" s="176" t="str">
        <f>'A. Legal status'!$H26</f>
        <v>yes</v>
      </c>
      <c r="Q6" s="176">
        <f t="shared" si="1"/>
        <v>-1</v>
      </c>
      <c r="R6" s="176" t="str">
        <f>'A. Legal status'!$I26</f>
        <v>yes</v>
      </c>
      <c r="S6" s="176">
        <v>0</v>
      </c>
      <c r="AF6" s="176" t="s">
        <v>80</v>
      </c>
      <c r="AG6" s="176" t="s">
        <v>81</v>
      </c>
      <c r="AH6" s="176" t="s">
        <v>82</v>
      </c>
      <c r="AI6" s="176" t="s">
        <v>83</v>
      </c>
      <c r="AJ6" s="176" t="s">
        <v>84</v>
      </c>
    </row>
    <row r="7" spans="1:36" ht="14.25" customHeight="1">
      <c r="A7" s="176" t="s">
        <v>85</v>
      </c>
      <c r="B7" s="176" t="s">
        <v>34</v>
      </c>
      <c r="C7" s="176" t="s">
        <v>86</v>
      </c>
      <c r="D7" s="176">
        <v>0</v>
      </c>
      <c r="E7" s="176" t="s">
        <v>87</v>
      </c>
      <c r="F7" s="176" t="str">
        <f>C7&amp;":"&amp;" "&amp;'A. Legal status'!A27</f>
        <v>A6: Are patents monitored to identify infringements?</v>
      </c>
      <c r="G7" s="176" t="str">
        <f>'A. Legal status'!B27</f>
        <v>This assessment factor will demonstrate the company's ability and willingness to monitor its rights. Has a formal monitoring process, of any kind, been established - or is monitoring to identify infringements more random? If patent monitoring is a more or less random affair, it will have a negative effect on the value of the patent. Granted rights are not worth much if no steps are taken to maintain them.</v>
      </c>
      <c r="H7" s="177" t="s">
        <v>89</v>
      </c>
      <c r="I7" s="176" t="s">
        <v>39</v>
      </c>
      <c r="J7" s="176" t="str">
        <f>"1 - "&amp;'A. Legal status'!C27</f>
        <v>1 - No monitoring against infringement</v>
      </c>
      <c r="K7" s="176" t="str">
        <f>"2 - "&amp;'A. Legal status'!D27</f>
        <v>2 - Random monitoring via reports from sales agents</v>
      </c>
      <c r="L7" s="176" t="str">
        <f>"3 - "&amp;'A. Legal status'!E27</f>
        <v>3 - Some degree of systematic monitoring of selected competitor products</v>
      </c>
      <c r="M7" s="176" t="str">
        <f>"4 - "&amp;'A. Legal status'!F27</f>
        <v>4 - Systematic monitoring of markets</v>
      </c>
      <c r="N7" s="176" t="str">
        <f>"5 - "&amp;'A. Legal status'!G27</f>
        <v>5 - Formalised global monitoring</v>
      </c>
      <c r="O7" s="176">
        <f t="shared" si="0"/>
        <v>1</v>
      </c>
      <c r="P7" s="176" t="str">
        <f>'A. Legal status'!$H27</f>
        <v>yes</v>
      </c>
      <c r="Q7" s="176">
        <f t="shared" si="1"/>
        <v>0</v>
      </c>
      <c r="R7" s="176" t="str">
        <f>'A. Legal status'!$I27</f>
        <v>no</v>
      </c>
      <c r="S7" s="176">
        <v>0</v>
      </c>
      <c r="AF7" s="176" t="s">
        <v>90</v>
      </c>
      <c r="AG7" s="176" t="s">
        <v>91</v>
      </c>
      <c r="AH7" s="176" t="s">
        <v>92</v>
      </c>
      <c r="AI7" s="176" t="s">
        <v>93</v>
      </c>
      <c r="AJ7" s="176" t="s">
        <v>94</v>
      </c>
    </row>
    <row r="8" spans="1:36" ht="14.25" customHeight="1">
      <c r="A8" s="176" t="s">
        <v>95</v>
      </c>
      <c r="B8" s="176" t="s">
        <v>34</v>
      </c>
      <c r="C8" s="176" t="s">
        <v>96</v>
      </c>
      <c r="D8" s="176">
        <v>0</v>
      </c>
      <c r="E8" s="176" t="s">
        <v>97</v>
      </c>
      <c r="F8" s="176" t="str">
        <f>C8&amp;":"&amp;" "&amp;'A. Legal status'!A28</f>
        <v>A7: Are disputes and legal proceedings customary in the operative markets?</v>
      </c>
      <c r="G8" s="176" t="str">
        <f>'A. Legal status'!B28</f>
        <v>A patent is valuable on an aggressive market where battles are waged. Nevertheless, disputes and legal proceedings earn a low score, as they are often demanding on company resources, while the lack of a tradition for disputes and legal proceedings earns a high score.</v>
      </c>
      <c r="H8" s="177" t="s">
        <v>99</v>
      </c>
      <c r="I8" s="176" t="s">
        <v>39</v>
      </c>
      <c r="J8" s="176" t="str">
        <f>"1 - "&amp;'A. Legal status'!C28</f>
        <v>1 - Legal proceedings are very customary</v>
      </c>
      <c r="K8" s="176" t="str">
        <f>"2 - "&amp;'A. Legal status'!D28</f>
        <v>2 - Legal proceedings exist</v>
      </c>
      <c r="L8" s="176" t="str">
        <f>"3 - "&amp;'A. Legal status'!E28</f>
        <v>3 - Disputes are customary</v>
      </c>
      <c r="M8" s="176" t="str">
        <f>"4 - "&amp;'A. Legal status'!F28</f>
        <v>4 - Disputes exist</v>
      </c>
      <c r="N8" s="176" t="str">
        <f>"5 - "&amp;'A. Legal status'!G28</f>
        <v>5 - Disputes and legal proceedings are not customary</v>
      </c>
      <c r="O8" s="176">
        <f t="shared" si="0"/>
        <v>1</v>
      </c>
      <c r="P8" s="176" t="str">
        <f>'A. Legal status'!$H28</f>
        <v>yes</v>
      </c>
      <c r="Q8" s="176">
        <f t="shared" si="1"/>
        <v>0</v>
      </c>
      <c r="R8" s="176" t="str">
        <f>'A. Legal status'!$I28</f>
        <v>no</v>
      </c>
      <c r="S8" s="176">
        <v>0</v>
      </c>
      <c r="AF8" s="176" t="s">
        <v>100</v>
      </c>
      <c r="AG8" s="176" t="s">
        <v>101</v>
      </c>
      <c r="AH8" s="176" t="s">
        <v>102</v>
      </c>
      <c r="AI8" s="176" t="s">
        <v>103</v>
      </c>
      <c r="AJ8" s="176" t="s">
        <v>104</v>
      </c>
    </row>
    <row r="9" spans="1:36" ht="14.25" customHeight="1">
      <c r="A9" s="176" t="s">
        <v>105</v>
      </c>
      <c r="B9" s="176" t="s">
        <v>34</v>
      </c>
      <c r="C9" s="176" t="s">
        <v>106</v>
      </c>
      <c r="D9" s="176">
        <v>0</v>
      </c>
      <c r="E9" s="176" t="s">
        <v>107</v>
      </c>
      <c r="F9" s="176" t="str">
        <f>C9&amp;":"&amp;" "&amp;'A. Legal status'!A29</f>
        <v>A8: Does the company have the means to enforce patent rights?</v>
      </c>
      <c r="G9" s="176" t="str">
        <f>'A. Legal status'!B29</f>
        <v>A company's resources are assessed according to its ability to take patent infringers to court. If a company does not have the financial means to prosecute rights infringement, this will have a negative effect on the value of the patent.</v>
      </c>
      <c r="H9" s="177" t="s">
        <v>109</v>
      </c>
      <c r="I9" s="176" t="s">
        <v>39</v>
      </c>
      <c r="J9" s="176" t="str">
        <f>"1 - "&amp;'A. Legal status'!C29</f>
        <v>1 - In general, too expensive and difficult to enforce patent rights</v>
      </c>
      <c r="K9" s="176" t="str">
        <f>"2 - "&amp;'A. Legal status'!D29</f>
        <v>2 - Patent rights enforced in selected countries in important markets</v>
      </c>
      <c r="L9" s="176" t="str">
        <f>"3 - "&amp;'A. Legal status'!E29</f>
        <v>3 - Patent rights  enforced in case of selected competitors</v>
      </c>
      <c r="M9" s="176" t="str">
        <f>"4 - "&amp;'A. Legal status'!F29</f>
        <v>4 - Patent rights enforced in nearly all cases if not too expensive</v>
      </c>
      <c r="N9" s="176" t="str">
        <f>"5 - "&amp;'A. Legal status'!G29</f>
        <v>5 - Patent rights always enforced</v>
      </c>
      <c r="O9" s="176">
        <f t="shared" si="0"/>
        <v>1</v>
      </c>
      <c r="P9" s="176" t="str">
        <f>'A. Legal status'!$H29</f>
        <v>yes</v>
      </c>
      <c r="Q9" s="176">
        <f t="shared" si="1"/>
        <v>0</v>
      </c>
      <c r="R9" s="176" t="str">
        <f>'A. Legal status'!$I29</f>
        <v>no</v>
      </c>
      <c r="S9" s="176">
        <v>0</v>
      </c>
      <c r="AF9" s="176" t="s">
        <v>110</v>
      </c>
      <c r="AG9" s="176" t="s">
        <v>111</v>
      </c>
      <c r="AH9" s="176" t="s">
        <v>112</v>
      </c>
      <c r="AI9" s="176" t="s">
        <v>113</v>
      </c>
      <c r="AJ9" s="176" t="s">
        <v>114</v>
      </c>
    </row>
    <row r="10" spans="1:36" ht="14.25" customHeight="1">
      <c r="A10" s="176" t="s">
        <v>115</v>
      </c>
      <c r="B10" s="176" t="s">
        <v>34</v>
      </c>
      <c r="C10" s="176" t="s">
        <v>116</v>
      </c>
      <c r="D10" s="176">
        <v>0</v>
      </c>
      <c r="E10" s="176" t="s">
        <v>117</v>
      </c>
      <c r="F10" s="176" t="str">
        <f>C10&amp;":"&amp;" "&amp;'B. Technology'!A24</f>
        <v>B1: Is the invention a unique technology?</v>
      </c>
      <c r="G10" s="176" t="str">
        <f>'B. Technology'!B24</f>
        <v>This assessment factor concerns the degree to which the patented technology proves to be of groundbreaking nature in its field. In this context, it is not necessarily important whether the technology is original, much better in relation to prior art, or only slightly better than prior art/existing technology. The important thing is how superior the patent is in relation to existing technology. For example, a small change (modification) in an invention's fundamental technology may actually prove to be of essential importance, making the patent the most superior in its technological sphere.</v>
      </c>
      <c r="H10" s="177" t="s">
        <v>119</v>
      </c>
      <c r="I10" s="176" t="s">
        <v>39</v>
      </c>
      <c r="J10" s="176" t="str">
        <f>"1 - "&amp;'B. Technology'!C24</f>
        <v>1 - The invention has a marginal effect in relation to existing technology</v>
      </c>
      <c r="K10" s="176" t="str">
        <f>"2 - "&amp;'B. Technology'!D24</f>
        <v>2 - The invention has some improvement of effect in relation to existing technology</v>
      </c>
      <c r="L10" s="176" t="str">
        <f>"3 - "&amp;'B. Technology'!E24</f>
        <v>3 - The invention has improvement of effect in relation to existing technology</v>
      </c>
      <c r="M10" s="176" t="str">
        <f>"4 - "&amp;'B. Technology'!F24</f>
        <v>4 - The invention has substantial improvement of effect and is clearly groundbreaking</v>
      </c>
      <c r="N10" s="176" t="str">
        <f>"5 - "&amp;'B. Technology'!G24</f>
        <v>5 - The invention can change the way in which the industry operates/ works</v>
      </c>
      <c r="O10" s="176">
        <f t="shared" si="0"/>
        <v>0</v>
      </c>
      <c r="P10" s="176" t="str">
        <f>'B. Technology'!$H24</f>
        <v>no</v>
      </c>
      <c r="Q10" s="176">
        <f t="shared" si="1"/>
        <v>-1</v>
      </c>
      <c r="R10" s="176" t="str">
        <f>'B. Technology'!$I24</f>
        <v>yes</v>
      </c>
      <c r="S10" s="176">
        <v>0</v>
      </c>
      <c r="AF10" s="176" t="s">
        <v>120</v>
      </c>
      <c r="AG10" s="176" t="s">
        <v>121</v>
      </c>
      <c r="AH10" s="176" t="s">
        <v>122</v>
      </c>
      <c r="AI10" s="176" t="s">
        <v>123</v>
      </c>
      <c r="AJ10" s="176" t="s">
        <v>124</v>
      </c>
    </row>
    <row r="11" spans="1:36" ht="14.25" customHeight="1">
      <c r="A11" s="176" t="s">
        <v>125</v>
      </c>
      <c r="B11" s="176" t="s">
        <v>34</v>
      </c>
      <c r="C11" s="176" t="s">
        <v>126</v>
      </c>
      <c r="D11" s="176">
        <v>0</v>
      </c>
      <c r="E11" s="176" t="s">
        <v>127</v>
      </c>
      <c r="F11" s="176" t="str">
        <f>C11&amp;":"&amp;" "&amp;'B. Technology'!A25</f>
        <v>B2: Is the invention technically superior to substitute technology?</v>
      </c>
      <c r="G11" s="176" t="str">
        <f>'B. Technology'!B25</f>
        <v>The patent's technology is assessed in relation to other technologies that can be used as substitutes, i.e. other technology which can be used instead of the patented technology. It may not be of much value to develop a new method for stamping letters if you can imagine more and more communication taking place via the internet or other channels of telecommunication. This does not mean that there is no value in having a patent for a letter-stamping device, but that its value would have been greater had the internet not existed. The extent to which a company should evaluate substitute technology is an open question. The internet, for example, makes it possible to hold meetings without having to meet physically, and could therefore be regarded as substitute technology in relation to trains and planes. It is up to the company to decide how this assessment is carried out, and how broad the search for substitute technology needs to be.</v>
      </c>
      <c r="H11" s="177" t="s">
        <v>129</v>
      </c>
      <c r="I11" s="176" t="s">
        <v>39</v>
      </c>
      <c r="J11" s="176" t="str">
        <f>"1 - "&amp;'B. Technology'!C25</f>
        <v>1 - The technology is representative of a field where there is new, substitute and dominating technology</v>
      </c>
      <c r="K11" s="176" t="str">
        <f>"2 - "&amp;'B. Technology'!D25</f>
        <v>2 - There is a reasonably wide area of substitute technology</v>
      </c>
      <c r="L11" s="176" t="str">
        <f>"3 - "&amp;'B. Technology'!E25</f>
        <v>3 - There is substitute technology, but it is limited in use and range</v>
      </c>
      <c r="M11" s="176" t="str">
        <f>"4 - "&amp;'B. Technology'!F25</f>
        <v>4 - There is substitute technology which is not yet competitive</v>
      </c>
      <c r="N11" s="176" t="str">
        <f>"5 - "&amp;'B. Technology'!G25</f>
        <v>5 - There are no known substitute technologies</v>
      </c>
      <c r="O11" s="176">
        <f t="shared" si="0"/>
        <v>1</v>
      </c>
      <c r="P11" s="176" t="str">
        <f>'B. Technology'!$H25</f>
        <v>yes</v>
      </c>
      <c r="Q11" s="176">
        <f t="shared" si="1"/>
        <v>-1</v>
      </c>
      <c r="R11" s="176" t="str">
        <f>'B. Technology'!$I25</f>
        <v>yes</v>
      </c>
      <c r="S11" s="176">
        <v>0</v>
      </c>
      <c r="AF11" s="176" t="s">
        <v>130</v>
      </c>
      <c r="AG11" s="176" t="s">
        <v>131</v>
      </c>
      <c r="AH11" s="176" t="s">
        <v>132</v>
      </c>
      <c r="AI11" s="176" t="s">
        <v>133</v>
      </c>
      <c r="AJ11" s="176" t="s">
        <v>134</v>
      </c>
    </row>
    <row r="12" spans="1:36" ht="14.25" customHeight="1">
      <c r="A12" s="176" t="s">
        <v>135</v>
      </c>
      <c r="B12" s="176" t="s">
        <v>34</v>
      </c>
      <c r="C12" s="176" t="s">
        <v>136</v>
      </c>
      <c r="D12" s="176">
        <v>0</v>
      </c>
      <c r="E12" s="176" t="s">
        <v>137</v>
      </c>
      <c r="F12" s="176" t="str">
        <f>C12&amp;":"&amp;" "&amp;'B. Technology'!A26</f>
        <v>B3: To what extent has the invention been tested?</v>
      </c>
      <c r="G12" s="176" t="str">
        <f>'B. Technology'!B26</f>
        <v>A patent's value increases as it matures technologically on its way towards being commercially worked, from initial testing to full-scale production. It is especially important for the tests for a complex technology to be reproducible. In a sales situation, the level of testing can be crucial to royalty agreements.</v>
      </c>
      <c r="H12" s="177" t="s">
        <v>139</v>
      </c>
      <c r="I12" s="176" t="s">
        <v>39</v>
      </c>
      <c r="J12" s="176" t="str">
        <f>"1 - "&amp;'B. Technology'!C26</f>
        <v>1 - The invention has been tested in theory according to calculations</v>
      </c>
      <c r="K12" s="176" t="str">
        <f>"2 - "&amp;'B. Technology'!D26</f>
        <v>2 - There have been experiments/ one-off tests</v>
      </c>
      <c r="L12" s="176" t="str">
        <f>"3 - "&amp;'B. Technology'!E26</f>
        <v>3 - Production test has been completed</v>
      </c>
      <c r="M12" s="176" t="str">
        <f>"4 - "&amp;'B. Technology'!F26</f>
        <v>4 - Production running in</v>
      </c>
      <c r="N12" s="176" t="str">
        <f>"5 - "&amp;'B. Technology'!G26</f>
        <v>5 - Full-scale production</v>
      </c>
      <c r="O12" s="176">
        <f t="shared" si="0"/>
        <v>1</v>
      </c>
      <c r="P12" s="176" t="str">
        <f>'B. Technology'!$H26</f>
        <v>yes</v>
      </c>
      <c r="Q12" s="176">
        <f t="shared" si="1"/>
        <v>0</v>
      </c>
      <c r="R12" s="176" t="str">
        <f>'B. Technology'!$I26</f>
        <v>no</v>
      </c>
      <c r="S12" s="176">
        <v>0</v>
      </c>
      <c r="AF12" s="176" t="s">
        <v>140</v>
      </c>
      <c r="AG12" s="176" t="s">
        <v>141</v>
      </c>
      <c r="AH12" s="176" t="s">
        <v>142</v>
      </c>
      <c r="AI12" s="176" t="s">
        <v>143</v>
      </c>
      <c r="AJ12" s="176" t="s">
        <v>144</v>
      </c>
    </row>
    <row r="13" spans="1:36" ht="14.25" customHeight="1">
      <c r="A13" s="176" t="s">
        <v>145</v>
      </c>
      <c r="B13" s="176" t="s">
        <v>34</v>
      </c>
      <c r="C13" s="176" t="s">
        <v>146</v>
      </c>
      <c r="D13" s="176">
        <v>0</v>
      </c>
      <c r="E13" s="176" t="s">
        <v>147</v>
      </c>
      <c r="F13" s="176" t="str">
        <f>C13&amp;":"&amp;" "&amp;'B. Technology'!A27</f>
        <v>B4: Does the patented technology call for new skills, qualifications, or production equipment?</v>
      </c>
      <c r="G13" s="176" t="str">
        <f>'B. Technology'!B27</f>
        <v>This assessment factor attempts to clarify whether the existing production apparatus is suitable for the technology of the patent, or if it is presumed that new and more competent production methods will be developed - which could entail developing and establishing an entire production plant or improving employees' qualifications and skills. In that respect you can elect to assess the company's own general qualification needs or whether the technology in general places new demands on the qualifications of, for example, potential buyers of the technology.</v>
      </c>
      <c r="H13" s="177" t="s">
        <v>149</v>
      </c>
      <c r="I13" s="176" t="s">
        <v>39</v>
      </c>
      <c r="J13" s="176" t="str">
        <f>"1 - "&amp;'B. Technology'!C27</f>
        <v>1 - The patent requires an entirely new production process</v>
      </c>
      <c r="K13" s="176" t="str">
        <f>"2 - "&amp;'B. Technology'!D27</f>
        <v>2 - Substantial development of production processes is required before the patent can be utilised</v>
      </c>
      <c r="L13" s="176" t="str">
        <f>"3 - "&amp;'B. Technology'!E27</f>
        <v>3 - Some development of production processes is required before the patent can be utilised</v>
      </c>
      <c r="M13" s="176" t="str">
        <f>"4 - "&amp;'B. Technology'!F27</f>
        <v>4 - Only slight development of production processes is required before the patent can be utilised</v>
      </c>
      <c r="N13" s="176" t="str">
        <f>"5 - "&amp;'B. Technology'!G27</f>
        <v>5 - The patent can be utilised with the current production technology</v>
      </c>
      <c r="O13" s="176">
        <f t="shared" si="0"/>
        <v>1</v>
      </c>
      <c r="P13" s="176" t="str">
        <f>'B. Technology'!$H27</f>
        <v>yes</v>
      </c>
      <c r="Q13" s="176">
        <f t="shared" si="1"/>
        <v>0</v>
      </c>
      <c r="R13" s="176" t="str">
        <f>'B. Technology'!$I27</f>
        <v>no</v>
      </c>
      <c r="S13" s="176">
        <v>0</v>
      </c>
      <c r="AF13" s="176" t="s">
        <v>150</v>
      </c>
      <c r="AG13" s="176" t="s">
        <v>151</v>
      </c>
      <c r="AH13" s="176" t="s">
        <v>152</v>
      </c>
      <c r="AI13" s="176" t="s">
        <v>153</v>
      </c>
      <c r="AJ13" s="176" t="s">
        <v>154</v>
      </c>
    </row>
    <row r="14" spans="1:36" ht="14.25" customHeight="1">
      <c r="A14" s="176" t="s">
        <v>155</v>
      </c>
      <c r="B14" s="176" t="s">
        <v>34</v>
      </c>
      <c r="C14" s="176" t="s">
        <v>156</v>
      </c>
      <c r="D14" s="176">
        <v>-1</v>
      </c>
      <c r="E14" s="176" t="s">
        <v>157</v>
      </c>
      <c r="F14" s="176" t="str">
        <f>C14&amp;":"&amp;" "&amp;'B. Technology'!A28</f>
        <v>B5: How  much  time is required before the patented technology can be commercially worked?</v>
      </c>
      <c r="G14" s="176" t="str">
        <f>'B. Technology'!B28</f>
        <v>This assessment factor relates to the amount of time required in the future for product and/or process development before the patented technology becomes a saleable product and/or a usable process.The default rating scale is expressed in years, as follows: 0, ½, 1 year and thereafter in whole years. The information given in this assessment factor is used in the calculations for the forecast of financial results where, apart from the initial half-year, only whole numbers can be used. Note that the amount of time required for development will consequently move forward the product's market life expectancy period. See assessment factor C3.</v>
      </c>
      <c r="H14" s="177" t="s">
        <v>159</v>
      </c>
      <c r="I14" s="176" t="s">
        <v>39</v>
      </c>
      <c r="J14" s="176" t="str">
        <f>"1 - "&amp;'B. Technology'!C28</f>
        <v>1 - 5 years before commercialisation [5]</v>
      </c>
      <c r="K14" s="176" t="str">
        <f>"2 - "&amp;'B. Technology'!D28</f>
        <v>2 - 2 years [2]</v>
      </c>
      <c r="L14" s="176" t="str">
        <f>"3 - "&amp;'B. Technology'!E28</f>
        <v>3 - 1 years [1]</v>
      </c>
      <c r="M14" s="176" t="str">
        <f>"4 - "&amp;'B. Technology'!F28</f>
        <v>4 - 0,5 years [0,5]</v>
      </c>
      <c r="N14" s="176" t="str">
        <f>"5 - "&amp;'B. Technology'!G28</f>
        <v>5 - 0 years - ready for commercial activities [0]</v>
      </c>
      <c r="O14" s="176">
        <f t="shared" si="0"/>
        <v>1</v>
      </c>
      <c r="P14" s="176" t="str">
        <f>'B. Technology'!$H28</f>
        <v>yes</v>
      </c>
      <c r="Q14" s="176">
        <f t="shared" si="1"/>
        <v>0</v>
      </c>
      <c r="R14" s="176" t="str">
        <f>'B. Technology'!$I28</f>
        <v>no</v>
      </c>
      <c r="S14" s="176">
        <v>0</v>
      </c>
      <c r="T14" s="176">
        <v>5</v>
      </c>
      <c r="U14" s="176">
        <v>2</v>
      </c>
      <c r="V14" s="176">
        <v>1</v>
      </c>
      <c r="W14" s="176">
        <v>0.5</v>
      </c>
      <c r="X14" s="176">
        <v>0</v>
      </c>
      <c r="Y14" s="176"/>
      <c r="Z14" s="176">
        <f>'B. Technology'!$K$28</f>
        <v>5</v>
      </c>
      <c r="AA14" s="176">
        <f>AB14+((U14-V14)/($T14-$X14))*('B. Technology'!$K28-'B. Technology'!$J28)</f>
        <v>2</v>
      </c>
      <c r="AB14" s="176">
        <f>AC14+((V14-W14)/($T14-$X14))*('B. Technology'!$K28-'B. Technology'!$J28)</f>
        <v>1</v>
      </c>
      <c r="AC14" s="176">
        <f>'B. Technology'!$J28+((W14-X14)/($T14-$X14))*('B. Technology'!$K28-'B. Technology'!$J28)</f>
        <v>0.5</v>
      </c>
      <c r="AD14" s="176">
        <f>'B. Technology'!$J28</f>
        <v>0</v>
      </c>
      <c r="AE14" s="176"/>
      <c r="AF14" s="176" t="s">
        <v>160</v>
      </c>
      <c r="AG14" s="176" t="s">
        <v>161</v>
      </c>
      <c r="AH14" s="176" t="s">
        <v>534</v>
      </c>
      <c r="AI14" s="176" t="s">
        <v>535</v>
      </c>
      <c r="AJ14" s="176" t="s">
        <v>164</v>
      </c>
    </row>
    <row r="15" spans="1:36" ht="14.25" customHeight="1">
      <c r="A15" s="176" t="s">
        <v>165</v>
      </c>
      <c r="B15" s="176" t="s">
        <v>34</v>
      </c>
      <c r="C15" s="176" t="s">
        <v>166</v>
      </c>
      <c r="D15" s="176">
        <v>0</v>
      </c>
      <c r="E15" s="176" t="s">
        <v>167</v>
      </c>
      <c r="F15" s="176" t="str">
        <f>C15&amp;":"&amp;" "&amp;'B. Technology'!A29</f>
        <v>B6: Are infringing copycat products easy to produce?</v>
      </c>
      <c r="G15" s="176" t="str">
        <f>'B. Technology'!B29</f>
        <v>Here you assess whether it is technically easy or difficult for a potential competitor to copy and utilise the invention. Other things being equal, a patent is stronger when the invention is difficult to copy.</v>
      </c>
      <c r="H15" s="177" t="s">
        <v>169</v>
      </c>
      <c r="I15" s="176" t="s">
        <v>39</v>
      </c>
      <c r="J15" s="176" t="str">
        <f>"1 - "&amp;'B. Technology'!C29</f>
        <v>1 - The technology is easily identified and easy to copy and produce</v>
      </c>
      <c r="K15" s="176" t="str">
        <f>"2 - "&amp;'B. Technology'!D29</f>
        <v>2 - The technology is easy to copy and produce</v>
      </c>
      <c r="L15" s="176" t="str">
        <f>"3 - "&amp;'B. Technology'!E29</f>
        <v>3 - The technology is comparatively easy to identify and to copy and produce</v>
      </c>
      <c r="M15" s="176" t="str">
        <f>"4 - "&amp;'B. Technology'!F29</f>
        <v>4 - The technology is complex and difficult to copy and produce</v>
      </c>
      <c r="N15" s="176" t="str">
        <f>"5 - "&amp;'B. Technology'!G29</f>
        <v>5 - The technology is complex and extremely difficult to copy and produce</v>
      </c>
      <c r="O15" s="176">
        <f t="shared" si="0"/>
        <v>1</v>
      </c>
      <c r="P15" s="176" t="str">
        <f>'B. Technology'!$H29</f>
        <v>yes</v>
      </c>
      <c r="Q15" s="176">
        <f t="shared" si="1"/>
        <v>0</v>
      </c>
      <c r="R15" s="176" t="str">
        <f>'B. Technology'!$I29</f>
        <v>no</v>
      </c>
      <c r="S15" s="176">
        <v>0</v>
      </c>
      <c r="AF15" s="176" t="s">
        <v>170</v>
      </c>
      <c r="AG15" s="176" t="s">
        <v>171</v>
      </c>
      <c r="AH15" s="176" t="s">
        <v>172</v>
      </c>
      <c r="AI15" s="176" t="s">
        <v>173</v>
      </c>
      <c r="AJ15" s="176" t="s">
        <v>174</v>
      </c>
    </row>
    <row r="16" spans="1:36" ht="14.25" customHeight="1">
      <c r="A16" s="176" t="s">
        <v>175</v>
      </c>
      <c r="B16" s="176" t="s">
        <v>34</v>
      </c>
      <c r="C16" s="176" t="s">
        <v>176</v>
      </c>
      <c r="D16" s="176">
        <v>0</v>
      </c>
      <c r="E16" s="176" t="s">
        <v>177</v>
      </c>
      <c r="F16" s="176" t="str">
        <f>C16&amp;":"&amp;" "&amp;'B. Technology'!A30</f>
        <v>B7: Are products of infringing nature easy to identify?</v>
      </c>
      <c r="G16" s="176" t="str">
        <f>'B. Technology'!B30</f>
        <v>If it is very easy to identify infringing products, there will be something of a barrier against infringements. Furthermore, enforcement of patent rights becomes more straightforward when infringements can be identified and proved. If it is difficult to identify infringers, it will be difficult to maintain the advantage offered by exclusive rights and hence the advantage offered by the patent.</v>
      </c>
      <c r="H16" s="177" t="s">
        <v>179</v>
      </c>
      <c r="I16" s="176" t="s">
        <v>39</v>
      </c>
      <c r="J16" s="176" t="str">
        <f>"1 - "&amp;'B. Technology'!C30</f>
        <v>1 - It is extremely difficult to identify infringing copycat products</v>
      </c>
      <c r="K16" s="176" t="str">
        <f>"2 - "&amp;'B. Technology'!D30</f>
        <v>2 - It is difficult but not impossible to identify infringing copycat products</v>
      </c>
      <c r="L16" s="176" t="str">
        <f>"3 - "&amp;'B. Technology'!E30</f>
        <v>3 - It is comparatively easy to identify infringing copycat products</v>
      </c>
      <c r="M16" s="176" t="str">
        <f>"4 - "&amp;'B. Technology'!F30</f>
        <v>4 - It is easy to identify infringing copycat products</v>
      </c>
      <c r="N16" s="176" t="str">
        <f>"5 - "&amp;'B. Technology'!G30</f>
        <v>5 - It is extremely easy to identify infringing copycat products</v>
      </c>
      <c r="O16" s="176">
        <f t="shared" si="0"/>
        <v>1</v>
      </c>
      <c r="P16" s="176" t="str">
        <f>'B. Technology'!$H30</f>
        <v>yes</v>
      </c>
      <c r="Q16" s="176">
        <f t="shared" si="1"/>
        <v>0</v>
      </c>
      <c r="R16" s="176" t="str">
        <f>'B. Technology'!$I30</f>
        <v>no</v>
      </c>
      <c r="S16" s="176">
        <v>0</v>
      </c>
      <c r="AF16" s="176" t="s">
        <v>180</v>
      </c>
      <c r="AG16" s="176" t="s">
        <v>181</v>
      </c>
      <c r="AH16" s="176" t="s">
        <v>182</v>
      </c>
      <c r="AI16" s="176" t="s">
        <v>183</v>
      </c>
      <c r="AJ16" s="176" t="s">
        <v>184</v>
      </c>
    </row>
    <row r="17" spans="1:36" ht="14.25" customHeight="1">
      <c r="A17" s="176" t="s">
        <v>185</v>
      </c>
      <c r="B17" s="176" t="s">
        <v>34</v>
      </c>
      <c r="C17" s="176" t="s">
        <v>186</v>
      </c>
      <c r="D17" s="176">
        <v>0</v>
      </c>
      <c r="E17" s="176" t="s">
        <v>187</v>
      </c>
      <c r="F17" s="176" t="str">
        <f>C17&amp;":"&amp;" "&amp;'B. Technology'!A31</f>
        <v>B8: Does deployment of the technology depend on licence agreements  with others?</v>
      </c>
      <c r="G17" s="176" t="str">
        <f>'B. Technology'!B31</f>
        <v>Production and sale of the patent product may depend on other patents owned by other companies. In such situations, licence agreements have to be made before the patent in question can be used. Any such potential licence negotiations may prevent the patent from being commercially worked, incurring a risk of limited earnings.</v>
      </c>
      <c r="H17" s="177" t="s">
        <v>189</v>
      </c>
      <c r="I17" s="176" t="s">
        <v>39</v>
      </c>
      <c r="J17" s="176" t="str">
        <f>"1 - "&amp;'B. Technology'!C31</f>
        <v>1 - Use of the patent is dependent on extensive licence agreements with competitors</v>
      </c>
      <c r="K17" s="176" t="str">
        <f>"2 - "&amp;'B. Technology'!D31</f>
        <v>2 - Use of the patent is dependent on some licence agreements with competitors</v>
      </c>
      <c r="L17" s="176" t="str">
        <f>"3 - "&amp;'B. Technology'!E31</f>
        <v>3 - Use of the patent is not dependent on any particular licence agreements with competitors</v>
      </c>
      <c r="M17" s="176" t="str">
        <f>"4 - "&amp;'B. Technology'!F31</f>
        <v>4 - Use of the patent is dependent on licence agreements, but not with competitors</v>
      </c>
      <c r="N17" s="176" t="str">
        <f>"5 - "&amp;'B. Technology'!G31</f>
        <v>5 - Use of the patent is independent of licence agreements</v>
      </c>
      <c r="O17" s="176">
        <f t="shared" si="0"/>
        <v>1</v>
      </c>
      <c r="P17" s="176" t="str">
        <f>'B. Technology'!$H31</f>
        <v>yes</v>
      </c>
      <c r="Q17" s="176">
        <f t="shared" si="1"/>
        <v>0</v>
      </c>
      <c r="R17" s="176" t="str">
        <f>'B. Technology'!$I31</f>
        <v>no</v>
      </c>
      <c r="S17" s="176">
        <v>0</v>
      </c>
      <c r="AF17" s="176" t="s">
        <v>190</v>
      </c>
      <c r="AG17" s="176" t="s">
        <v>191</v>
      </c>
      <c r="AH17" s="176" t="s">
        <v>192</v>
      </c>
      <c r="AI17" s="176" t="s">
        <v>193</v>
      </c>
      <c r="AJ17" s="176" t="s">
        <v>194</v>
      </c>
    </row>
    <row r="18" spans="1:36" ht="14.25" customHeight="1">
      <c r="A18" s="176" t="s">
        <v>195</v>
      </c>
      <c r="B18" s="176" t="s">
        <v>34</v>
      </c>
      <c r="C18" s="176" t="s">
        <v>196</v>
      </c>
      <c r="D18" s="176">
        <v>0</v>
      </c>
      <c r="E18" s="176" t="s">
        <v>197</v>
      </c>
      <c r="F18" s="176" t="str">
        <f>C18&amp;":"&amp;" "&amp;'B. Technology'!A32</f>
        <v>B9: Does the technology have marketing value (customer value)?</v>
      </c>
      <c r="G18" s="176" t="str">
        <f>'B. Technology'!B32</f>
        <v>This assessment factor determines the degree to which the defining feature of the patent is able to contribute to the sales process. How well can the essential feature of the patent be communicated, and is it marketable? Does the patent provide a given product with a new feature, thereby effecting an increase in sales, for example by means of a relaunch? Note however that there is a difference between giving the product a new function, which reduces costs, and providing new features which will improve the communication value/utility value for the buyer.</v>
      </c>
      <c r="H18" s="177" t="s">
        <v>199</v>
      </c>
      <c r="I18" s="176" t="s">
        <v>39</v>
      </c>
      <c r="J18" s="176" t="str">
        <f>"1 - "&amp;'B. Technology'!C32</f>
        <v>1 - The patent provides an improvement of product utility value which is very difficult to communicate</v>
      </c>
      <c r="K18" s="176" t="str">
        <f>"2 - "&amp;'B. Technology'!D32</f>
        <v>2 - The patent provides an improvement of product utility value which is difficult to communicate</v>
      </c>
      <c r="L18" s="176" t="str">
        <f>"3 - "&amp;'B. Technology'!E32</f>
        <v>3 - The patent provides a communicable improvement of product utility value</v>
      </c>
      <c r="M18" s="176" t="str">
        <f>"4 - "&amp;'B. Technology'!F32</f>
        <v>4 - The patent provides a mild improvement of product utility value which is easy to communicate</v>
      </c>
      <c r="N18" s="176" t="str">
        <f>"5 - "&amp;'B. Technology'!G32</f>
        <v>5 - The patent provides distinctive features which can be used for marketing the product</v>
      </c>
      <c r="O18" s="176">
        <f t="shared" si="0"/>
        <v>0</v>
      </c>
      <c r="P18" s="176" t="str">
        <f>'B. Technology'!$H32</f>
        <v>no</v>
      </c>
      <c r="Q18" s="176">
        <f t="shared" si="1"/>
        <v>-1</v>
      </c>
      <c r="R18" s="176" t="str">
        <f>'B. Technology'!$I32</f>
        <v>yes</v>
      </c>
      <c r="S18" s="176">
        <v>0</v>
      </c>
      <c r="AF18" s="176" t="s">
        <v>200</v>
      </c>
      <c r="AG18" s="176" t="s">
        <v>201</v>
      </c>
      <c r="AH18" s="176" t="s">
        <v>202</v>
      </c>
      <c r="AI18" s="176" t="s">
        <v>203</v>
      </c>
      <c r="AJ18" s="176" t="s">
        <v>204</v>
      </c>
    </row>
    <row r="19" spans="1:36" ht="14.25" customHeight="1">
      <c r="A19" s="176" t="s">
        <v>205</v>
      </c>
      <c r="B19" s="176" t="s">
        <v>34</v>
      </c>
      <c r="C19" s="176" t="s">
        <v>206</v>
      </c>
      <c r="D19" s="176">
        <v>0</v>
      </c>
      <c r="E19" s="176" t="s">
        <v>207</v>
      </c>
      <c r="F19" s="176" t="str">
        <f>C19&amp;":"&amp;" "&amp;'C. Market conditions'!A24</f>
        <v>C1: What are the marketing options?</v>
      </c>
      <c r="G19" s="176" t="str">
        <f>'C. Market conditions'!B24</f>
        <v>This assessment factor is an evaluation of market demands, in a broad sense. It is an assessment of whether there are actual and potential demands for the service or product with which the patent is concerned. Therefore a market analysis must be performed to establish whether demand for this service or product even exists in the relevant market. In keeping with the general theory of supply and demand, when there is high demand for a product, the asking price for it will, other things being equal, be higher than when there is lower demand for a constant supply. That means that the higher the demand for the patent  product/service, the higher its value will be.</v>
      </c>
      <c r="H19" s="177" t="s">
        <v>209</v>
      </c>
      <c r="I19" s="176" t="s">
        <v>39</v>
      </c>
      <c r="J19" s="176" t="str">
        <f>"1 - "&amp;'C. Market conditions'!C24</f>
        <v>1 - There is no known market for the patented technology</v>
      </c>
      <c r="K19" s="176" t="str">
        <f>"2 - "&amp;'C. Market conditions'!D24</f>
        <v>2 - The patented technology has not yet been targeted at a particular market</v>
      </c>
      <c r="L19" s="176" t="str">
        <f>"3 - "&amp;'C. Market conditions'!E24</f>
        <v>3 - There is a well-known market for the patented  technology</v>
      </c>
      <c r="M19" s="176" t="str">
        <f>"4 - "&amp;'C. Market conditions'!F24</f>
        <v>4 - There is a well-known market and further, well-defined market options</v>
      </c>
      <c r="N19" s="176" t="str">
        <f>"5 - "&amp;'C. Market conditions'!G24</f>
        <v>5 - There is a well-known market and other tangible prominent markets</v>
      </c>
      <c r="O19" s="176">
        <f t="shared" si="0"/>
        <v>1</v>
      </c>
      <c r="P19" s="176" t="str">
        <f>'C. Market conditions'!$H24</f>
        <v>yes</v>
      </c>
      <c r="Q19" s="176">
        <f t="shared" si="1"/>
        <v>-1</v>
      </c>
      <c r="R19" s="176" t="str">
        <f>'C. Market conditions'!$I24</f>
        <v>yes</v>
      </c>
      <c r="S19" s="176">
        <v>0</v>
      </c>
      <c r="AF19" s="176" t="s">
        <v>210</v>
      </c>
      <c r="AG19" s="176" t="s">
        <v>211</v>
      </c>
      <c r="AH19" s="176" t="s">
        <v>212</v>
      </c>
      <c r="AI19" s="176" t="s">
        <v>213</v>
      </c>
      <c r="AJ19" s="176" t="s">
        <v>214</v>
      </c>
    </row>
    <row r="20" spans="1:36" ht="14.25" customHeight="1">
      <c r="A20" s="176" t="s">
        <v>215</v>
      </c>
      <c r="B20" s="176" t="s">
        <v>34</v>
      </c>
      <c r="C20" s="176" t="s">
        <v>216</v>
      </c>
      <c r="D20" s="176">
        <v>-1</v>
      </c>
      <c r="E20" s="176" t="s">
        <v>217</v>
      </c>
      <c r="F20" s="176" t="str">
        <f>C20&amp;":"&amp;" "&amp;'C. Market conditions'!A25</f>
        <v>C2: What is the market growth in the business area where the patented technology is utilised?</v>
      </c>
      <c r="G20" s="176" t="str">
        <f>'C. Market conditions'!B25</f>
        <v>This assessment factor determines the foreseeable market growth in the business area  of the patented technology. The rating scale is expressed as percentage growth in the market. The information is used to calculate the growth in turnover attributable to the patented technology. In the calculations for the forecast of financial results it is assumed that company turnover, in the business area market, will grow at an equal rate. Note that the calculations for market growth commence from the present moment in time, i.e. regardless of a possible period of development prior to commercialisation. Note also that a distinction is made between the market where the patented technology is put to use and the other markets the company operates in. In this assessment factor you determine the growth in the market used by the patented technology, whereas the overall expected growth in company-operated markets, excluding those of the patented technology, are given as `% in growth`, in the "Financial results" category. This information is used in the calculations for the area of total company growth in turnover, which excludes the patented technology.</v>
      </c>
      <c r="H20" s="177" t="s">
        <v>219</v>
      </c>
      <c r="I20" s="176" t="s">
        <v>39</v>
      </c>
      <c r="J20" s="176" t="str">
        <f>"1 - "&amp;'C. Market conditions'!C25</f>
        <v>1 - Very low (0,5%) [0,005]</v>
      </c>
      <c r="K20" s="176" t="str">
        <f>"2 - "&amp;'C. Market conditions'!D25</f>
        <v>2 - Low (2,5%) [0,025]</v>
      </c>
      <c r="L20" s="176" t="str">
        <f>"3 - "&amp;'C. Market conditions'!E25</f>
        <v>3 - Medium (5%) [0,05]</v>
      </c>
      <c r="M20" s="176" t="str">
        <f>"4 - "&amp;'C. Market conditions'!F25</f>
        <v>4 - High (8%) [0,08]</v>
      </c>
      <c r="N20" s="176" t="str">
        <f>"5 - "&amp;'C. Market conditions'!G25</f>
        <v>5 - Very high (15%) [0,15]</v>
      </c>
      <c r="O20" s="176">
        <f t="shared" si="0"/>
        <v>0</v>
      </c>
      <c r="P20" s="176" t="str">
        <f>'C. Market conditions'!$H25</f>
        <v>no</v>
      </c>
      <c r="Q20" s="176">
        <f t="shared" si="1"/>
        <v>-1</v>
      </c>
      <c r="R20" s="176" t="str">
        <f>'C. Market conditions'!$I25</f>
        <v>yes</v>
      </c>
      <c r="S20" s="176">
        <v>0</v>
      </c>
      <c r="T20" s="176">
        <v>5.0000000000000001E-3</v>
      </c>
      <c r="U20" s="176">
        <v>2.5000000000000001E-2</v>
      </c>
      <c r="V20" s="176">
        <v>0.05</v>
      </c>
      <c r="W20" s="176">
        <v>0.08</v>
      </c>
      <c r="X20" s="176">
        <v>0.15</v>
      </c>
      <c r="Y20" s="176"/>
      <c r="Z20" s="176">
        <f>'C. Market conditions'!J25</f>
        <v>5.0000000000000001E-3</v>
      </c>
      <c r="AA20" s="176">
        <f>ROUND((Z20+((U20-T20)/($X20-$T20))*('C. Market conditions'!$K25-'C. Market conditions'!$J25)),2-(1+INT(LOG10(ABS((Z20+((U20-T20)/($X20-$T20))*('C. Market conditions'!$K25-'C. Market conditions'!$J25)))))))</f>
        <v>2.5000000000000001E-2</v>
      </c>
      <c r="AB20" s="176">
        <f>ROUND((AA20+((V20-U20)/($X20-$T20))*('C. Market conditions'!$K25-'C. Market conditions'!$J25)),2-(1+INT(LOG10(ABS((AA20+((V20-U20)/($X20-$T20))*('C. Market conditions'!$K25-'C. Market conditions'!$J25)))))))</f>
        <v>0.05</v>
      </c>
      <c r="AC20" s="176">
        <f>ROUND((AB20+((W20-V20)/($X20-$T20))*('C. Market conditions'!$K25-'C. Market conditions'!$J25)),2-(1+INT(LOG10(ABS((AB20+((W20-V20)/($X20-$T20))*('C. Market conditions'!$K25-'C. Market conditions'!$J25)))))))</f>
        <v>0.08</v>
      </c>
      <c r="AD20" s="176">
        <f>'C. Market conditions'!K25</f>
        <v>0.15</v>
      </c>
      <c r="AF20" s="176" t="s">
        <v>536</v>
      </c>
      <c r="AG20" s="176" t="s">
        <v>537</v>
      </c>
      <c r="AH20" s="176" t="s">
        <v>222</v>
      </c>
      <c r="AI20" s="176" t="s">
        <v>223</v>
      </c>
      <c r="AJ20" s="176" t="s">
        <v>224</v>
      </c>
    </row>
    <row r="21" spans="1:36" ht="14.25" customHeight="1">
      <c r="A21" s="176" t="s">
        <v>225</v>
      </c>
      <c r="B21" s="176" t="s">
        <v>34</v>
      </c>
      <c r="C21" s="176" t="s">
        <v>226</v>
      </c>
      <c r="D21" s="176">
        <v>-1</v>
      </c>
      <c r="E21" s="176" t="s">
        <v>227</v>
      </c>
      <c r="F21" s="176" t="str">
        <f>C21&amp;":"&amp;" "&amp;'C. Market conditions'!A26</f>
        <v>C3: What is the life expectancy of the patented technology in the market?</v>
      </c>
      <c r="G21" s="176" t="str">
        <f>'C. Market conditions'!B26</f>
        <v>This assessment factor determines the period of time, subsequent to market launch, that the patented product or patented process/service is on the market. If for example there is a two-year period prior to the possibility of the patented technology being commercially worked, the life expectancy of the patented technology will commence at the end of this two-year period. The default life expectancy period is expressed in whole years from 1 to 8 years, apart for the initial half-year. This estimation of the life expectancy of the patented technology on the market determines the calculation period used for the net present value calculations. (Your attention is drawn to assessment factor B5, where the estimated period of growth in the market begins immediately and covers both the product development period and the life expectancy period on the market, albeit with a limited calculable period of (max.) 10 years.)</v>
      </c>
      <c r="H21" s="177" t="s">
        <v>229</v>
      </c>
      <c r="I21" s="176" t="s">
        <v>39</v>
      </c>
      <c r="J21" s="176" t="str">
        <f>"1 - "&amp;'C. Market conditions'!C26</f>
        <v>1 - 0,5 years [0,5]</v>
      </c>
      <c r="K21" s="176" t="str">
        <f>"2 - "&amp;'C. Market conditions'!D26</f>
        <v>2 - 1 years [1]</v>
      </c>
      <c r="L21" s="176" t="str">
        <f>"3 - "&amp;'C. Market conditions'!E26</f>
        <v>3 - 2 years [2]</v>
      </c>
      <c r="M21" s="176" t="str">
        <f>"4 - "&amp;'C. Market conditions'!F26</f>
        <v>4 - 4 years [4]</v>
      </c>
      <c r="N21" s="176" t="str">
        <f>"5 - "&amp;'C. Market conditions'!G26</f>
        <v>5 - 8 years [8]</v>
      </c>
      <c r="O21" s="176">
        <f t="shared" si="0"/>
        <v>0</v>
      </c>
      <c r="P21" s="176" t="str">
        <f>'C. Market conditions'!$H26</f>
        <v>no</v>
      </c>
      <c r="Q21" s="176">
        <f t="shared" si="1"/>
        <v>-1</v>
      </c>
      <c r="R21" s="176" t="str">
        <f>'C. Market conditions'!$I26</f>
        <v>yes</v>
      </c>
      <c r="S21" s="176">
        <v>0</v>
      </c>
      <c r="T21" s="176">
        <v>0.5</v>
      </c>
      <c r="U21" s="176">
        <v>1</v>
      </c>
      <c r="V21" s="176">
        <v>2</v>
      </c>
      <c r="W21" s="176">
        <v>4</v>
      </c>
      <c r="X21" s="176">
        <v>8</v>
      </c>
      <c r="Y21" s="176"/>
      <c r="Z21" s="176">
        <f>'C. Market conditions'!J26</f>
        <v>0.5</v>
      </c>
      <c r="AA21" s="176">
        <f>ROUND((Z21+((U21-T21)/($X21-$T21))*('C. Market conditions'!$K26-'C. Market conditions'!$J26)),2-(1+INT(LOG10(ABS((Z21+((U21-T21)/($X21-$T21))*('C. Market conditions'!$K26-'C. Market conditions'!$J26)))))))</f>
        <v>1</v>
      </c>
      <c r="AB21" s="176">
        <f>ROUND((AA21+((V21-U21)/($X21-$T21))*('C. Market conditions'!$K26-'C. Market conditions'!$J26)),2-(1+INT(LOG10(ABS((AA21+((V21-U21)/($X21-$T21))*('C. Market conditions'!$K26-'C. Market conditions'!$J26)))))))</f>
        <v>2</v>
      </c>
      <c r="AC21" s="176">
        <f>ROUND((AB21+((W21-V21)/($X21-$T21))*('C. Market conditions'!$K26-'C. Market conditions'!$J26)),2-(1+INT(LOG10(ABS((AB21+((W21-V21)/($X21-$T21))*('C. Market conditions'!$K26-'C. Market conditions'!$J26)))))))</f>
        <v>4</v>
      </c>
      <c r="AD21" s="176">
        <f>'C. Market conditions'!K26</f>
        <v>8</v>
      </c>
      <c r="AF21" s="176" t="s">
        <v>535</v>
      </c>
      <c r="AG21" s="176" t="s">
        <v>534</v>
      </c>
      <c r="AH21" s="176" t="s">
        <v>161</v>
      </c>
      <c r="AI21" s="176" t="s">
        <v>230</v>
      </c>
      <c r="AJ21" s="176" t="s">
        <v>231</v>
      </c>
    </row>
    <row r="22" spans="1:36" ht="14.25" customHeight="1">
      <c r="A22" s="176" t="s">
        <v>232</v>
      </c>
      <c r="B22" s="176" t="s">
        <v>34</v>
      </c>
      <c r="C22" s="176" t="s">
        <v>233</v>
      </c>
      <c r="D22" s="176">
        <v>0</v>
      </c>
      <c r="E22" s="176" t="s">
        <v>234</v>
      </c>
      <c r="F22" s="176" t="str">
        <f>C22&amp;":"&amp;" "&amp;'C. Market conditions'!A27</f>
        <v>C4: Are competitive or substitute products active in the market?</v>
      </c>
      <c r="G22" s="176" t="str">
        <f>'C. Market conditions'!B27</f>
        <v>How probable is it that competitive or substitute technologies are being developed? Competitors' development capabilities have to be analysed to ascertain whether market exclusivity can be maintained for the product/service concerned. If it is highly probable that competitive or substitute technologies are being developed, this will have an adverse effect on the value of the patent. This is because patent exclusivity is weakened when other solutions to the same problem appear.</v>
      </c>
      <c r="H22" s="177" t="s">
        <v>236</v>
      </c>
      <c r="I22" s="176" t="s">
        <v>39</v>
      </c>
      <c r="J22" s="176" t="str">
        <f>"1 - "&amp;'C. Market conditions'!C27</f>
        <v>1 - There is a high degree of development of competitive or substitute technology</v>
      </c>
      <c r="K22" s="176" t="str">
        <f>"2 - "&amp;'C. Market conditions'!D27</f>
        <v>2 - It is probable that competitive or substitute technology is being developed</v>
      </c>
      <c r="L22" s="176" t="str">
        <f>"3 - "&amp;'C. Market conditions'!E27</f>
        <v>3 - There is a 50% chance that competitive or substitute technology is being developed</v>
      </c>
      <c r="M22" s="176" t="str">
        <f>"4 - "&amp;'C. Market conditions'!F27</f>
        <v>4 - Exclusivity in the market is a good probablility</v>
      </c>
      <c r="N22" s="176" t="str">
        <f>"5 - "&amp;'C. Market conditions'!G27</f>
        <v>5 - Exclusivity in the market is by and large certain</v>
      </c>
      <c r="O22" s="176">
        <f t="shared" si="0"/>
        <v>1</v>
      </c>
      <c r="P22" s="176" t="str">
        <f>'C. Market conditions'!$H27</f>
        <v>yes</v>
      </c>
      <c r="Q22" s="176">
        <f t="shared" si="1"/>
        <v>-1</v>
      </c>
      <c r="R22" s="176" t="str">
        <f>'C. Market conditions'!$I27</f>
        <v>yes</v>
      </c>
      <c r="S22" s="176">
        <v>0</v>
      </c>
      <c r="AA22" s="176"/>
      <c r="AB22" s="176"/>
      <c r="AC22" s="176"/>
      <c r="AD22" s="176"/>
      <c r="AF22" s="176" t="s">
        <v>237</v>
      </c>
      <c r="AG22" s="176" t="s">
        <v>238</v>
      </c>
      <c r="AH22" s="176" t="s">
        <v>239</v>
      </c>
      <c r="AI22" s="176" t="s">
        <v>240</v>
      </c>
      <c r="AJ22" s="176" t="s">
        <v>241</v>
      </c>
    </row>
    <row r="23" spans="1:36" ht="14.25" customHeight="1">
      <c r="A23" s="176" t="s">
        <v>242</v>
      </c>
      <c r="B23" s="176" t="s">
        <v>34</v>
      </c>
      <c r="C23" s="176" t="s">
        <v>243</v>
      </c>
      <c r="D23" s="176">
        <v>0</v>
      </c>
      <c r="E23" s="176" t="s">
        <v>244</v>
      </c>
      <c r="F23" s="176" t="str">
        <f>C23&amp;":"&amp;" "&amp;'C. Market conditions'!A28</f>
        <v>C5: What ultimate sales price is the consumer willing to pay compared to existing known products?</v>
      </c>
      <c r="G23" s="176" t="str">
        <f>'C. Market conditions'!B28</f>
        <v>What is the highest potential sales price that can be obtained for the product in the relevant markets if sales success is to be achieved? This factor is a direct analysis of the ultimate price, in relation to existing, known products, that the consumer/buyer is prepared to pay for a product having the qualities/properties which the technology/product/service will provide. The higher the attainable price for the product, etc., the higher the value of the patent will be. Sometimes the price is set at a cost lower than that of the competitors, e.g. because the product is easier to produce. Allowances for such factors have been taken into account in other evaluation factors, e.g. those concerning production costs and investments.</v>
      </c>
      <c r="H23" s="177" t="s">
        <v>246</v>
      </c>
      <c r="I23" s="176" t="s">
        <v>39</v>
      </c>
      <c r="J23" s="176" t="str">
        <f>"1 - "&amp;'C. Market conditions'!C28</f>
        <v>1 - Attainable sales price significantly lower than competitors` price</v>
      </c>
      <c r="K23" s="176" t="str">
        <f>"2 - "&amp;'C. Market conditions'!D28</f>
        <v>2 - Lower than competitors` price</v>
      </c>
      <c r="L23" s="176" t="str">
        <f>"3 - "&amp;'C. Market conditions'!E28</f>
        <v>3 - Price equal to competitors`</v>
      </c>
      <c r="M23" s="176" t="str">
        <f>"4 - "&amp;'C. Market conditions'!F28</f>
        <v>4 - Higher than competitors` price</v>
      </c>
      <c r="N23" s="176" t="str">
        <f>"5 - "&amp;'C. Market conditions'!G28</f>
        <v>5 - Significantly higher than competitors` price</v>
      </c>
      <c r="O23" s="176">
        <f t="shared" si="0"/>
        <v>0</v>
      </c>
      <c r="P23" s="176" t="str">
        <f>'C. Market conditions'!$H28</f>
        <v>no</v>
      </c>
      <c r="Q23" s="176">
        <f t="shared" si="1"/>
        <v>-1</v>
      </c>
      <c r="R23" s="176" t="str">
        <f>'C. Market conditions'!$I28</f>
        <v>yes</v>
      </c>
      <c r="S23" s="176">
        <v>0</v>
      </c>
      <c r="AA23" s="176"/>
      <c r="AB23" s="176"/>
      <c r="AC23" s="176"/>
      <c r="AD23" s="176"/>
      <c r="AF23" s="176" t="s">
        <v>247</v>
      </c>
      <c r="AG23" s="176" t="s">
        <v>248</v>
      </c>
      <c r="AH23" s="176" t="s">
        <v>249</v>
      </c>
      <c r="AI23" s="176" t="s">
        <v>250</v>
      </c>
      <c r="AJ23" s="176" t="s">
        <v>251</v>
      </c>
    </row>
    <row r="24" spans="1:36" ht="14.25" customHeight="1">
      <c r="A24" s="176" t="s">
        <v>252</v>
      </c>
      <c r="B24" s="176" t="s">
        <v>34</v>
      </c>
      <c r="C24" s="176" t="s">
        <v>253</v>
      </c>
      <c r="D24" s="176">
        <v>-1</v>
      </c>
      <c r="E24" s="176" t="s">
        <v>254</v>
      </c>
      <c r="F24" s="176" t="str">
        <f>C24&amp;":"&amp;" "&amp;'C. Market conditions'!A29</f>
        <v>C6: What is the potential extra turnover to be obtained within the business area when utilising the patented technology?</v>
      </c>
      <c r="G24" s="176" t="str">
        <f>'C. Market conditions'!B29</f>
        <v>This assessment factor determines what effect utilising the patented technology has on the current business area turnover. Does utilising the patented technology capture market share and thereby increase business area turnover? In the rating scale, the potential increase in turnover is expressed as the foreseeable percentage rise in current business area turnover. The current turnover figure is given in the "Financial results" category. The information is used in the forecast of financial results to calculate the share of the total increase in turnover attributable to the patented technology.</v>
      </c>
      <c r="H24" s="177" t="s">
        <v>256</v>
      </c>
      <c r="I24" s="176" t="s">
        <v>39</v>
      </c>
      <c r="J24" s="176" t="str">
        <f>"1 - "&amp;'C. Market conditions'!C29</f>
        <v>1 - Very small extra turnover in the business area (0,5%) [0,005]</v>
      </c>
      <c r="K24" s="176" t="str">
        <f>"2 - "&amp;'C. Market conditions'!D29</f>
        <v>2 - Small (2%) [0,02]</v>
      </c>
      <c r="L24" s="176" t="str">
        <f>"3 - "&amp;'C. Market conditions'!E29</f>
        <v>3 - Medium (4%) [0,04]</v>
      </c>
      <c r="M24" s="176" t="str">
        <f>"4 - "&amp;'C. Market conditions'!F29</f>
        <v>4 - Large (6%) [0,06]</v>
      </c>
      <c r="N24" s="176" t="str">
        <f>"5 - "&amp;'C. Market conditions'!G29</f>
        <v>5 - Very large (10%) [0,1]</v>
      </c>
      <c r="O24" s="176">
        <f t="shared" si="0"/>
        <v>0</v>
      </c>
      <c r="P24" s="176" t="str">
        <f>'C. Market conditions'!$H29</f>
        <v>no</v>
      </c>
      <c r="Q24" s="176">
        <f t="shared" si="1"/>
        <v>-1</v>
      </c>
      <c r="R24" s="176" t="str">
        <f>'C. Market conditions'!$I29</f>
        <v>yes</v>
      </c>
      <c r="S24" s="176">
        <v>0</v>
      </c>
      <c r="T24" s="176">
        <v>5.0000000000000001E-3</v>
      </c>
      <c r="U24" s="176">
        <v>0.02</v>
      </c>
      <c r="V24" s="176">
        <v>0.04</v>
      </c>
      <c r="W24" s="176">
        <v>0.06</v>
      </c>
      <c r="X24" s="176">
        <v>0.1</v>
      </c>
      <c r="Y24" s="176"/>
      <c r="Z24" s="176">
        <f>'C. Market conditions'!J29</f>
        <v>5.0000000000000001E-3</v>
      </c>
      <c r="AA24" s="176">
        <f>ROUND((Z24+((U24-T24)/($X24-$T24))*('C. Market conditions'!$K29-'C. Market conditions'!$J29)),2-(1+INT(LOG10(ABS((Z24+((U24-T24)/($X24-$T24))*('C. Market conditions'!$K29-'C. Market conditions'!$J29)))))))</f>
        <v>0.02</v>
      </c>
      <c r="AB24" s="176">
        <f>ROUND((AA24+((V24-U24)/($X24-$T24))*('C. Market conditions'!$K29-'C. Market conditions'!$J29)),2-(1+INT(LOG10(ABS((AA24+((V24-U24)/($X24-$T24))*('C. Market conditions'!$K29-'C. Market conditions'!$J29)))))))</f>
        <v>0.04</v>
      </c>
      <c r="AC24" s="176">
        <f>ROUND((AB24+((W24-V24)/($X24-$T24))*('C. Market conditions'!$K29-'C. Market conditions'!$J29)),2-(1+INT(LOG10(ABS((AB24+((W24-V24)/($X24-$T24))*('C. Market conditions'!$K29-'C. Market conditions'!$J29)))))))</f>
        <v>0.06</v>
      </c>
      <c r="AD24" s="176">
        <f>'C. Market conditions'!K29</f>
        <v>0.1</v>
      </c>
      <c r="AF24" s="176" t="s">
        <v>538</v>
      </c>
      <c r="AG24" s="176" t="s">
        <v>258</v>
      </c>
      <c r="AH24" s="176" t="s">
        <v>259</v>
      </c>
      <c r="AI24" s="176" t="s">
        <v>260</v>
      </c>
      <c r="AJ24" s="176" t="s">
        <v>261</v>
      </c>
    </row>
    <row r="25" spans="1:36" ht="14.25" customHeight="1">
      <c r="A25" s="176" t="s">
        <v>262</v>
      </c>
      <c r="B25" s="176" t="s">
        <v>34</v>
      </c>
      <c r="C25" s="176" t="s">
        <v>263</v>
      </c>
      <c r="D25" s="176">
        <v>0</v>
      </c>
      <c r="E25" s="176" t="s">
        <v>264</v>
      </c>
      <c r="F25" s="176" t="str">
        <f>C25&amp;":"&amp;" "&amp;'C. Market conditions'!A30</f>
        <v>C7: What knowledge does the company have of application potential and commercial opportunities?</v>
      </c>
      <c r="G25" s="176" t="str">
        <f>'C. Market conditions'!B30</f>
        <v>This assessment factor requires an evaluation by the company of the extent of their knowledge regarding possible application uses, the potential they embody, and the opportunities thus created for commercially working the patented technology. The technology covered by the patent is evaluated from as broad a perspective as possible, also with respect to non-traditional markets and applications.</v>
      </c>
      <c r="H25" s="177" t="s">
        <v>266</v>
      </c>
      <c r="I25" s="176" t="s">
        <v>39</v>
      </c>
      <c r="J25" s="176" t="str">
        <f>"1 - "&amp;'C. Market conditions'!C30</f>
        <v>1 - Current company knowledge is of limited application potential only</v>
      </c>
      <c r="K25" s="176" t="str">
        <f>"2 - "&amp;'C. Market conditions'!D30</f>
        <v>2 - Limited knowledge of application potential and commercial opportunities</v>
      </c>
      <c r="L25" s="176" t="str">
        <f>"3 - "&amp;'C. Market conditions'!E30</f>
        <v>3 - Knowledge of application potential and limited knowledge of commercial opportunities</v>
      </c>
      <c r="M25" s="176" t="str">
        <f>"4 - "&amp;'C. Market conditions'!F30</f>
        <v>4 - Knowledge of application potential and commercial opportunities</v>
      </c>
      <c r="N25" s="176" t="str">
        <f>"5 - "&amp;'C. Market conditions'!G30</f>
        <v>5 - The company has a full knowledge of application potential and commercial opportunities</v>
      </c>
      <c r="O25" s="176">
        <f t="shared" si="0"/>
        <v>0</v>
      </c>
      <c r="P25" s="176" t="str">
        <f>'C. Market conditions'!$H30</f>
        <v>no</v>
      </c>
      <c r="Q25" s="176">
        <f t="shared" si="1"/>
        <v>-1</v>
      </c>
      <c r="R25" s="176" t="str">
        <f>'C. Market conditions'!$I30</f>
        <v>yes</v>
      </c>
      <c r="S25" s="176">
        <v>0</v>
      </c>
      <c r="AF25" s="176" t="s">
        <v>267</v>
      </c>
      <c r="AG25" s="176" t="s">
        <v>268</v>
      </c>
      <c r="AH25" s="176" t="s">
        <v>539</v>
      </c>
      <c r="AI25" s="176" t="s">
        <v>270</v>
      </c>
      <c r="AJ25" s="176" t="s">
        <v>271</v>
      </c>
    </row>
    <row r="26" spans="1:36" ht="14.25" customHeight="1">
      <c r="A26" s="176" t="s">
        <v>272</v>
      </c>
      <c r="B26" s="176" t="s">
        <v>34</v>
      </c>
      <c r="C26" s="176" t="s">
        <v>273</v>
      </c>
      <c r="D26" s="176">
        <v>0</v>
      </c>
      <c r="E26" s="176" t="s">
        <v>274</v>
      </c>
      <c r="F26" s="176" t="str">
        <f>C26&amp;":"&amp;" "&amp;'C. Market conditions'!A31</f>
        <v>C8: Does the patented technology embody potential revenue from licensing agreements?</v>
      </c>
      <c r="G26" s="176" t="str">
        <f>'C. Market conditions'!B31</f>
        <v>Here you assess the potential for licensing agreements. Is the patent a specialised-area patent, of interest only to closely connected competitors, and therefore embodying few opportunities for licensing agreements? Or is it possible that the technology can set new standards and create numerous licensing opportunities? Does the patent embody opportunities outside the key area the company operates in? Is patent licensing common in this area? Are changes due? A point worth considering is whether there is a hidden opportunity for licensing agreements with potential infringers, who could be contacted and sold a licence.</v>
      </c>
      <c r="H26" s="177" t="s">
        <v>276</v>
      </c>
      <c r="I26" s="176" t="s">
        <v>39</v>
      </c>
      <c r="J26" s="176" t="str">
        <f>"1 - "&amp;'C. Market conditions'!C31</f>
        <v>1 - No relevant prospects for creating revenue from licensing agreements</v>
      </c>
      <c r="K26" s="176" t="str">
        <f>"2 - "&amp;'C. Market conditions'!D31</f>
        <v>2 - Licensing revenue is possible to a lesser degree</v>
      </c>
      <c r="L26" s="176" t="str">
        <f>"3 - "&amp;'C. Market conditions'!E31</f>
        <v>3 - Good prospects/ potential for creating revenue from licensing agreements</v>
      </c>
      <c r="M26" s="176" t="str">
        <f>"4 - "&amp;'C. Market conditions'!F31</f>
        <v>4 - Very good prospects/ potential for creating revenue from licensing agreements</v>
      </c>
      <c r="N26" s="176" t="str">
        <f>"5 - "&amp;'C. Market conditions'!G31</f>
        <v>5 - Extremely good prospects/ potential for creating revenue from licensing agreements</v>
      </c>
      <c r="O26" s="176">
        <f t="shared" si="0"/>
        <v>0</v>
      </c>
      <c r="P26" s="176" t="str">
        <f>'C. Market conditions'!$H31</f>
        <v>no</v>
      </c>
      <c r="Q26" s="176">
        <f t="shared" si="1"/>
        <v>-1</v>
      </c>
      <c r="R26" s="176" t="str">
        <f>'C. Market conditions'!$I31</f>
        <v>yes</v>
      </c>
      <c r="S26" s="176">
        <v>0</v>
      </c>
      <c r="AF26" s="176" t="s">
        <v>277</v>
      </c>
      <c r="AG26" s="176" t="s">
        <v>278</v>
      </c>
      <c r="AH26" s="176" t="s">
        <v>279</v>
      </c>
      <c r="AI26" s="176" t="s">
        <v>280</v>
      </c>
      <c r="AJ26" s="176" t="s">
        <v>281</v>
      </c>
    </row>
    <row r="27" spans="1:36" ht="14.25" customHeight="1">
      <c r="A27" s="176" t="s">
        <v>282</v>
      </c>
      <c r="B27" s="176" t="s">
        <v>34</v>
      </c>
      <c r="C27" s="176" t="s">
        <v>283</v>
      </c>
      <c r="D27" s="176">
        <v>0</v>
      </c>
      <c r="E27" s="176" t="s">
        <v>284</v>
      </c>
      <c r="F27" s="176" t="str">
        <f>C27&amp;":"&amp;" "&amp;'C. Market conditions'!A32</f>
        <v>C9: Do commercial activities require special permits/ licences</v>
      </c>
      <c r="G27" s="176" t="str">
        <f>'C. Market conditions'!B32</f>
        <v>In some situations special permits/licences must be obtained from public authorities or similar authorities. In these cases such conditions should be assessed, as it may not be possible for the patent to be commercially worked until the permits/licences are obtained.</v>
      </c>
      <c r="H27" s="177" t="s">
        <v>286</v>
      </c>
      <c r="I27" s="176" t="s">
        <v>39</v>
      </c>
      <c r="J27" s="176" t="str">
        <f>"1 - "&amp;'C. Market conditions'!C32</f>
        <v>1 - Permit/licence required. Refusal from public authorities</v>
      </c>
      <c r="K27" s="176" t="str">
        <f>"2 - "&amp;'C. Market conditions'!D32</f>
        <v>2 - Permit/ licence application not submitted to authorities or already submitted but provisionally refused</v>
      </c>
      <c r="L27" s="176" t="str">
        <f>"3 - "&amp;'C. Market conditions'!E32</f>
        <v>3 - Permit/ licence application submitted to authorities - no answer yet</v>
      </c>
      <c r="M27" s="176" t="str">
        <f>"4 - "&amp;'C. Market conditions'!F32</f>
        <v>4 - Limited-term permit/ licence approval from public authorities</v>
      </c>
      <c r="N27" s="176" t="str">
        <f>"5 - "&amp;'C. Market conditions'!G32</f>
        <v>5 - Life-term permit/ licence approval from public authorities, or no permit/licence required to sell patent/product in the market</v>
      </c>
      <c r="O27" s="176">
        <f t="shared" si="0"/>
        <v>1</v>
      </c>
      <c r="P27" s="176" t="str">
        <f>'C. Market conditions'!$H32</f>
        <v>yes</v>
      </c>
      <c r="Q27" s="176">
        <f t="shared" si="1"/>
        <v>0</v>
      </c>
      <c r="R27" s="176" t="str">
        <f>'C. Market conditions'!$I32</f>
        <v>no</v>
      </c>
      <c r="S27" s="176">
        <v>0</v>
      </c>
      <c r="AF27" s="176" t="s">
        <v>287</v>
      </c>
      <c r="AG27" s="176" t="s">
        <v>288</v>
      </c>
      <c r="AH27" s="176" t="s">
        <v>289</v>
      </c>
      <c r="AI27" s="176" t="s">
        <v>290</v>
      </c>
      <c r="AJ27" s="176" t="s">
        <v>291</v>
      </c>
    </row>
    <row r="28" spans="1:36" ht="14.25" customHeight="1">
      <c r="A28" s="176" t="s">
        <v>292</v>
      </c>
      <c r="B28" s="176" t="s">
        <v>34</v>
      </c>
      <c r="C28" s="176" t="s">
        <v>293</v>
      </c>
      <c r="D28" s="176">
        <v>-1</v>
      </c>
      <c r="E28" s="176" t="s">
        <v>294</v>
      </c>
      <c r="F28" s="176" t="str">
        <f>C28&amp;":"&amp;" "&amp;'D. Finance'!A18</f>
        <v>D1: Can the existing business area output in the relevant market be maintained without utilising the patented technology?</v>
      </c>
      <c r="G28" t="str">
        <f>'D. Finance'!B18</f>
        <v>This assessment factor determines whether the patented technology is an essential element in maintaining business area turnover for the patented product/service. If the entire business area turnover can be maintained without the patented technology, it becomes, in principle, superfluous; whereas if the company is unable to maintain business area turnover/output without it, the patented technology is an essential element. The rating scale expresses the percentage of business area turnover that can be maintained without the patent. The information is used to calculate how great a share of the business area turnover/output can be achieved if the patented technology is kept in force.</v>
      </c>
      <c r="H28" s="177" t="s">
        <v>296</v>
      </c>
      <c r="I28" s="176" t="s">
        <v>39</v>
      </c>
      <c r="J28" s="176" t="str">
        <f>"1 - "&amp;'D. Finance'!C18</f>
        <v>1 - 100% of business output can be maintained without the patented technology [1]</v>
      </c>
      <c r="K28" s="176" t="str">
        <f>"2 - "&amp;'D. Finance'!D18</f>
        <v>2 - 75% [0,75]</v>
      </c>
      <c r="L28" s="176" t="str">
        <f>"3 - "&amp;'D. Finance'!E18</f>
        <v>3 - 50% [0,5]</v>
      </c>
      <c r="M28" s="176" t="str">
        <f>"4 - "&amp;'D. Finance'!F18</f>
        <v>4 - 25% [0,25]</v>
      </c>
      <c r="N28" s="176" t="str">
        <f>"5 - "&amp;'D. Finance'!G18</f>
        <v>5 - 0% [0]</v>
      </c>
      <c r="O28" s="176">
        <f t="shared" si="0"/>
        <v>0</v>
      </c>
      <c r="P28" s="176" t="str">
        <f>'D. Finance'!$H18</f>
        <v>no</v>
      </c>
      <c r="Q28" s="176">
        <f t="shared" si="1"/>
        <v>0</v>
      </c>
      <c r="R28" s="176" t="str">
        <f>'D. Finance'!$I18</f>
        <v>no</v>
      </c>
      <c r="S28" s="176">
        <v>0</v>
      </c>
      <c r="T28" s="176">
        <v>1</v>
      </c>
      <c r="U28" s="176">
        <v>0.75</v>
      </c>
      <c r="V28" s="176">
        <v>0.5</v>
      </c>
      <c r="W28" s="176">
        <v>0.25</v>
      </c>
      <c r="X28" s="176">
        <v>0</v>
      </c>
      <c r="Y28" s="176"/>
      <c r="Z28" s="176">
        <f>'D. Finance'!$K18</f>
        <v>1</v>
      </c>
      <c r="AA28" s="176">
        <f>ROUND(AB28+((U28-V28)/($T28-$X28)*('D. Finance'!$K18-'D. Finance'!$J18)),2-(1+INT(LOG10(ABS(AB28+((U28-V28)/$T28-$X28)*('D. Finance'!$K18-'D. Finance'!$J18))))))</f>
        <v>0.75</v>
      </c>
      <c r="AB28" s="176">
        <f>ROUND(AC28+((V28-W28)/($T28-$X28)*('D. Finance'!$K18-'D. Finance'!$J18)),2-(1+INT(LOG10(ABS(AC28+((V28-W28)/$T28-$X28)*('D. Finance'!$K18-'D. Finance'!$J18))))))</f>
        <v>0.5</v>
      </c>
      <c r="AC28" s="176">
        <f>ROUND(AD28+((W28-X28)/($T28-$X28)*('D. Finance'!$K18-'D. Finance'!$J18)),2-(1+INT(LOG10(ABS(AD28+((W28-X28)/$T28-$X28)*('D. Finance'!$K18-'D. Finance'!$J18))))))</f>
        <v>0.25</v>
      </c>
      <c r="AD28">
        <f>'D. Finance'!J18</f>
        <v>0</v>
      </c>
      <c r="AF28" s="176" t="s">
        <v>297</v>
      </c>
      <c r="AG28" s="176" t="s">
        <v>298</v>
      </c>
      <c r="AH28" s="176" t="s">
        <v>299</v>
      </c>
      <c r="AI28" s="176" t="s">
        <v>300</v>
      </c>
      <c r="AJ28" s="176" t="s">
        <v>301</v>
      </c>
    </row>
    <row r="29" spans="1:36" ht="14.25" customHeight="1">
      <c r="A29" s="176" t="s">
        <v>302</v>
      </c>
      <c r="B29" s="176" t="s">
        <v>34</v>
      </c>
      <c r="C29" s="176" t="s">
        <v>303</v>
      </c>
      <c r="D29" s="176">
        <v>-1</v>
      </c>
      <c r="E29" s="176" t="s">
        <v>304</v>
      </c>
      <c r="F29" s="176" t="str">
        <f>C29&amp;":"&amp;" "&amp;'D. Finance'!A19</f>
        <v>D2: What are the necessary future development costs?</v>
      </c>
      <c r="G29" t="str">
        <f>'D. Finance'!B19</f>
        <v>This assessment factor is for determining the development costs incurred annually before the patent product/service is ready for use commercially. It is only the future development costs which are to be assessed, including patenting costs and market introduction costs, but excluding costs already accounted for. In the rating scale, the estimated figure for cost of development is expressed as a percentage of the current business area turnover, where turnover refers to the turnover figure given in the "Financial results" category. This information is used to calculate the remaining investments for product/service development before the product is saleable or the service is usable.</v>
      </c>
      <c r="H29" s="177" t="s">
        <v>306</v>
      </c>
      <c r="I29" s="176" t="s">
        <v>39</v>
      </c>
      <c r="J29" s="176" t="str">
        <f>"1 - "&amp;'D. Finance'!C19</f>
        <v>1 - Extremely high investment (30% of business area turnover) [0,3]</v>
      </c>
      <c r="K29" s="176" t="str">
        <f>"2 - "&amp;'D. Finance'!D19</f>
        <v>2 - Very high (15%) [0,15]</v>
      </c>
      <c r="L29" s="176" t="str">
        <f>"3 - "&amp;'D. Finance'!E19</f>
        <v>3 - High (8%) [0,08]</v>
      </c>
      <c r="M29" s="176" t="str">
        <f>"4 - "&amp;'D. Finance'!F19</f>
        <v>4 - Medium (2,5%) [0,025]</v>
      </c>
      <c r="N29" s="176" t="str">
        <f>"5 - "&amp;'D. Finance'!G19</f>
        <v>5 - Low (0,5%) [0,005]</v>
      </c>
      <c r="O29" s="176">
        <f t="shared" si="0"/>
        <v>1</v>
      </c>
      <c r="P29" s="176" t="str">
        <f>'D. Finance'!$H19</f>
        <v>yes</v>
      </c>
      <c r="Q29" s="176">
        <f t="shared" si="1"/>
        <v>0</v>
      </c>
      <c r="R29" s="176" t="str">
        <f>'D. Finance'!$I19</f>
        <v>no</v>
      </c>
      <c r="S29" s="176">
        <v>0</v>
      </c>
      <c r="T29" s="176">
        <v>0.3</v>
      </c>
      <c r="U29" s="176">
        <v>0.15</v>
      </c>
      <c r="V29" s="176">
        <v>0.08</v>
      </c>
      <c r="W29" s="176">
        <v>2.5000000000000001E-2</v>
      </c>
      <c r="X29" s="176">
        <v>5.0000000000000001E-3</v>
      </c>
      <c r="Y29" s="176"/>
      <c r="Z29" s="176">
        <f>'D. Finance'!$K19</f>
        <v>0.3</v>
      </c>
      <c r="AA29" s="176">
        <f>ROUND(AB29+((U29-V29)/($T29-$X29)*('D. Finance'!$K19-'D. Finance'!$J19)),2-(1+INT(LOG10(ABS(AB29+((U29-V29)/$T29-$X29)*('D. Finance'!$K19-'D. Finance'!$J19))))))</f>
        <v>0.15</v>
      </c>
      <c r="AB29" s="176">
        <f>ROUND(AC29+((V29-W29)/($T29-$X29)*('D. Finance'!$K19-'D. Finance'!$J19)),2-(1+INT(LOG10(ABS(AC29+((V29-W29)/$T29-$X29)*('D. Finance'!$K19-'D. Finance'!$J19))))))</f>
        <v>0.08</v>
      </c>
      <c r="AC29" s="176">
        <f>ROUND(AD29+((W29-X29)/($T29-$X29)*('D. Finance'!$K19-'D. Finance'!$J19)),2-(1+INT(LOG10(ABS(AD29+((W29-X29)/$T29-$X29)*('D. Finance'!$K19-'D. Finance'!$J19))))))</f>
        <v>2.5000000000000001E-2</v>
      </c>
      <c r="AD29">
        <f>'D. Finance'!J19</f>
        <v>5.0000000000000001E-3</v>
      </c>
      <c r="AF29" s="176" t="s">
        <v>307</v>
      </c>
      <c r="AG29" s="176" t="s">
        <v>224</v>
      </c>
      <c r="AH29" s="176" t="s">
        <v>223</v>
      </c>
      <c r="AI29" s="176" t="s">
        <v>540</v>
      </c>
      <c r="AJ29" s="176" t="s">
        <v>541</v>
      </c>
    </row>
    <row r="30" spans="1:36" ht="14.25" customHeight="1">
      <c r="A30" s="176" t="s">
        <v>310</v>
      </c>
      <c r="B30" s="176" t="s">
        <v>34</v>
      </c>
      <c r="C30" s="176" t="s">
        <v>311</v>
      </c>
      <c r="D30" s="176">
        <v>-1</v>
      </c>
      <c r="E30" s="176" t="s">
        <v>312</v>
      </c>
      <c r="F30" s="176" t="str">
        <f>C30&amp;":"&amp;" "&amp;'D. Finance'!A20</f>
        <v>D3: What is the index for cost of production when implementing the patented technology?</v>
      </c>
      <c r="G30" t="str">
        <f>'D. Finance'!B20</f>
        <v>The future production costs for the patent-related product are assessed in relation to the level of the current production costs in the company. You need to determine whether the patent-related product will be easier and cheaper to produce compared to production at present due to implementation of the patented technology, or whether implementation of the patented technology will make the production process more difficult and thereby more expensive. In the rating scale, production costs are expressed as percentage change in level in relation to the current level of production costs. This information is used in the calculations for the forecasts of financial results, primarily in the profit calculations.</v>
      </c>
      <c r="H30" s="177" t="s">
        <v>314</v>
      </c>
      <c r="I30" s="176" t="s">
        <v>39</v>
      </c>
      <c r="J30" s="176" t="str">
        <f>"1 - "&amp;'D. Finance'!C20</f>
        <v>1 - 30% increase due to use of the patented technology [1,3]</v>
      </c>
      <c r="K30" s="176" t="str">
        <f>"2 - "&amp;'D. Finance'!D20</f>
        <v>2 - 15% increase due to use of the patented technology [1,15]</v>
      </c>
      <c r="L30" s="176" t="str">
        <f>"3 - "&amp;'D. Finance'!E20</f>
        <v>3 - No increase or decrease [1]</v>
      </c>
      <c r="M30" s="176" t="str">
        <f>"4 - "&amp;'D. Finance'!F20</f>
        <v>4 - 15% decrease due to use of the patented technology [0,85]</v>
      </c>
      <c r="N30" s="176" t="str">
        <f>"5 - "&amp;'D. Finance'!G20</f>
        <v>5 - 30% decrease due to use of the patented technology [0,7]</v>
      </c>
      <c r="O30" s="176">
        <f t="shared" si="0"/>
        <v>1</v>
      </c>
      <c r="P30" s="176" t="str">
        <f>'D. Finance'!$H20</f>
        <v>yes</v>
      </c>
      <c r="Q30" s="176">
        <f t="shared" si="1"/>
        <v>-1</v>
      </c>
      <c r="R30" s="176" t="str">
        <f>'D. Finance'!$I20</f>
        <v>yes</v>
      </c>
      <c r="S30" s="176">
        <v>0</v>
      </c>
      <c r="T30" s="176">
        <v>1.3</v>
      </c>
      <c r="U30" s="176">
        <v>1.1499999999999999</v>
      </c>
      <c r="V30" s="176">
        <v>1</v>
      </c>
      <c r="W30" s="176">
        <v>0.85</v>
      </c>
      <c r="X30" s="176">
        <v>0.7</v>
      </c>
      <c r="Y30" s="176"/>
      <c r="Z30" s="176">
        <f>'D. Finance'!$K20</f>
        <v>1.3</v>
      </c>
      <c r="AA30" s="176">
        <f>ROUND(AB30+((U30-V30)/($T30-$X30)*('D. Finance'!$K20-'D. Finance'!$J20)),2-(1+INT(LOG10(ABS(AB30+((U30-V30)/$T30-$X30)*('D. Finance'!$K20-'D. Finance'!$J20))))))</f>
        <v>1.1499999999999999</v>
      </c>
      <c r="AB30" s="176">
        <f>ROUND(AC30+((V30-W30)/($T30-$X30)*('D. Finance'!$K20-'D. Finance'!$J20)),2-(1+INT(LOG10(ABS(AC30+((V30-W30)/$T30-$X30)*('D. Finance'!$K20-'D. Finance'!$J20))))))</f>
        <v>1</v>
      </c>
      <c r="AC30" s="176">
        <f>ROUND(AD30+((W30-X30)/($T30-$X30)*('D. Finance'!$K20-'D. Finance'!$J20)),2-(1+INT(LOG10(ABS(AD30+((W30-X30)/$T30-$X30)*('D. Finance'!$K20-'D. Finance'!$J20))))))</f>
        <v>0.85</v>
      </c>
      <c r="AD30">
        <f>'D. Finance'!J20</f>
        <v>0.7</v>
      </c>
      <c r="AF30" s="176" t="s">
        <v>315</v>
      </c>
      <c r="AG30" s="176" t="s">
        <v>316</v>
      </c>
      <c r="AH30" s="176" t="s">
        <v>317</v>
      </c>
      <c r="AI30" s="176" t="s">
        <v>318</v>
      </c>
      <c r="AJ30" s="176" t="s">
        <v>319</v>
      </c>
    </row>
    <row r="31" spans="1:36" ht="14.25" customHeight="1">
      <c r="A31" s="176" t="s">
        <v>320</v>
      </c>
      <c r="B31" s="176" t="s">
        <v>34</v>
      </c>
      <c r="C31" s="176" t="s">
        <v>321</v>
      </c>
      <c r="D31" s="176">
        <v>-1</v>
      </c>
      <c r="E31" s="176" t="s">
        <v>322</v>
      </c>
      <c r="F31" s="176" t="str">
        <f>C31&amp;":"&amp;" "&amp;'D. Finance'!A21</f>
        <v>D4: What investment is necessary for production equipment?</v>
      </c>
      <c r="G31" t="str">
        <f>'D. Finance'!B21</f>
        <v>This assessment factor determines whether the current level of investment for production equipment is affected by the new production technology. Does the new patented technology affect the current level of investment necessary for production of the related patent product? The rating scale expresses the percentage change expected in relation to the current investment intensity for production equipment. If the necessary production technology costs the same as the existing technology, the score is 100%. If it is less expensive, the score will be less than 100%. If there is a need for investments over and above the existing level, the score will be higher than 100%. This information is used to calculate investments and re-investments when production equipment is depreciated and has an effect on liquidity.</v>
      </c>
      <c r="H31" s="177" t="s">
        <v>324</v>
      </c>
      <c r="I31" s="176" t="s">
        <v>39</v>
      </c>
      <c r="J31" s="176" t="str">
        <f>"1 - "&amp;'D. Finance'!C21</f>
        <v>1 - 120% of present investment intensity [1,2]</v>
      </c>
      <c r="K31" s="176" t="str">
        <f>"2 - "&amp;'D. Finance'!D21</f>
        <v>2 - 110% of present investment intensity [1,1]</v>
      </c>
      <c r="L31" s="176" t="str">
        <f>"3 - "&amp;'D. Finance'!E21</f>
        <v>3 - 100% of present investment intensity - investment-neutral [1]</v>
      </c>
      <c r="M31" s="176" t="str">
        <f>"4 - "&amp;'D. Finance'!F21</f>
        <v>4 - 70% of present investment intensity [0,7]</v>
      </c>
      <c r="N31" s="176" t="str">
        <f>"5 - "&amp;'D. Finance'!G21</f>
        <v>5 - 50% of present investment intensity [0,5]</v>
      </c>
      <c r="O31" s="176">
        <f t="shared" si="0"/>
        <v>1</v>
      </c>
      <c r="P31" s="176" t="str">
        <f>'D. Finance'!$H21</f>
        <v>yes</v>
      </c>
      <c r="Q31" s="176">
        <f t="shared" si="1"/>
        <v>0</v>
      </c>
      <c r="R31" s="176" t="str">
        <f>'D. Finance'!$I21</f>
        <v>no</v>
      </c>
      <c r="S31" s="176">
        <v>0</v>
      </c>
      <c r="T31" s="176">
        <v>1.2</v>
      </c>
      <c r="U31" s="176">
        <v>1.1000000000000001</v>
      </c>
      <c r="V31" s="176">
        <v>1</v>
      </c>
      <c r="W31" s="176">
        <v>0.7</v>
      </c>
      <c r="X31" s="176">
        <v>0.5</v>
      </c>
      <c r="Y31" s="176"/>
      <c r="Z31" s="176">
        <f>'D. Finance'!$K21</f>
        <v>1.2</v>
      </c>
      <c r="AA31" s="176">
        <f>ROUND(AB31+((U31-V31)/($T31-$X31)*('D. Finance'!$K21-'D. Finance'!$J21)),2-(1+INT(LOG10(ABS(AB31+((U31-V31)/$T31-$X31)*('D. Finance'!$K21-'D. Finance'!$J21))))))</f>
        <v>1.1000000000000001</v>
      </c>
      <c r="AB31" s="176">
        <f>ROUND(AC31+((V31-W31)/($T31-$X31)*('D. Finance'!$K21-'D. Finance'!$J21)),2-(1+INT(LOG10(ABS(AC31+((V31-W31)/$T31-$X31)*('D. Finance'!$K21-'D. Finance'!$J21))))))</f>
        <v>1</v>
      </c>
      <c r="AC31" s="176">
        <f>ROUND(AD31+((W31-X31)/($T31-$X31)*('D. Finance'!$K21-'D. Finance'!$J21)),2-(1+INT(LOG10(ABS(AD31+((W31-X31)/$T31-$X31)*('D. Finance'!$K21-'D. Finance'!$J21))))))</f>
        <v>0.7</v>
      </c>
      <c r="AD31">
        <f>'D. Finance'!J21</f>
        <v>0.5</v>
      </c>
      <c r="AF31" s="176" t="s">
        <v>325</v>
      </c>
      <c r="AG31" s="176" t="s">
        <v>326</v>
      </c>
      <c r="AH31" s="176" t="s">
        <v>327</v>
      </c>
      <c r="AI31" s="176" t="s">
        <v>328</v>
      </c>
      <c r="AJ31" s="176" t="s">
        <v>329</v>
      </c>
    </row>
    <row r="32" spans="1:36" ht="14.25" customHeight="1">
      <c r="A32" s="176" t="s">
        <v>330</v>
      </c>
      <c r="B32" s="176" t="s">
        <v>34</v>
      </c>
      <c r="C32" s="176" t="s">
        <v>331</v>
      </c>
      <c r="D32" s="176">
        <v>0</v>
      </c>
      <c r="E32" s="176" t="s">
        <v>332</v>
      </c>
      <c r="F32" s="176" t="str">
        <f>C32&amp;":"&amp;" "&amp;'D. Finance'!A22</f>
        <v>D5: Does the company have the financial capacity to cover patent renewal fees in the relevant markets?</v>
      </c>
      <c r="G32" t="str">
        <f>'D. Finance'!B22</f>
        <v>Obviously, the company must have the financial ability to cover renewal fees if the patent is to maintain its value. If the company owns a patent registered in several countries, the renewal fees will be a not insignificant amount.</v>
      </c>
      <c r="H32" s="177" t="s">
        <v>334</v>
      </c>
      <c r="I32" s="176" t="s">
        <v>39</v>
      </c>
      <c r="J32" s="176" t="str">
        <f>"1 - "&amp;'D. Finance'!C22</f>
        <v>1 - Maintenance in one country</v>
      </c>
      <c r="K32" s="176" t="str">
        <f>"2 - "&amp;'D. Finance'!D22</f>
        <v>2 - 2-5 countries</v>
      </c>
      <c r="L32" s="176" t="str">
        <f>"3 - "&amp;'D. Finance'!E22</f>
        <v>3 - 5-10 countries</v>
      </c>
      <c r="M32" s="176" t="str">
        <f>"4 - "&amp;'D. Finance'!F22</f>
        <v>4 - 10-15 countries</v>
      </c>
      <c r="N32" s="176" t="str">
        <f>"5 - "&amp;'D. Finance'!G22</f>
        <v>5 - Over 15 countries/all current and potential countries</v>
      </c>
      <c r="O32" s="176">
        <f t="shared" si="0"/>
        <v>1</v>
      </c>
      <c r="P32" s="176" t="str">
        <f>'D. Finance'!$H22</f>
        <v>yes</v>
      </c>
      <c r="Q32" s="176">
        <f t="shared" si="1"/>
        <v>0</v>
      </c>
      <c r="R32" s="176" t="str">
        <f>'D. Finance'!$I22</f>
        <v>no</v>
      </c>
      <c r="S32" s="176">
        <v>0</v>
      </c>
      <c r="AF32" s="176" t="s">
        <v>335</v>
      </c>
      <c r="AG32" s="176" t="s">
        <v>336</v>
      </c>
      <c r="AH32" s="176" t="s">
        <v>337</v>
      </c>
      <c r="AI32" s="176" t="s">
        <v>338</v>
      </c>
      <c r="AJ32" s="176" t="s">
        <v>339</v>
      </c>
    </row>
    <row r="33" spans="1:36" ht="14.25" customHeight="1">
      <c r="A33" s="176" t="s">
        <v>340</v>
      </c>
      <c r="B33" s="176" t="s">
        <v>34</v>
      </c>
      <c r="C33" s="176" t="s">
        <v>341</v>
      </c>
      <c r="D33" s="176">
        <v>0</v>
      </c>
      <c r="E33" s="176" t="s">
        <v>342</v>
      </c>
      <c r="F33" s="176" t="str">
        <f>C33&amp;":"&amp;" "&amp;'D. Finance'!A23</f>
        <v>D6: What is the patented technology`s contribution to company profits?</v>
      </c>
      <c r="G33" t="str">
        <f>'D. Finance'!B23</f>
        <v>This is an evaluation of the patented technology's estimated contribution to company profits. The evaluation can be compared with the patented technology's calculated net present value and the patent strategic profile, and on this basis can provide a profile illustrating the degree to which the patented technology and patent are of strategic importance for the company.</v>
      </c>
      <c r="H33" s="177" t="s">
        <v>344</v>
      </c>
      <c r="I33" s="176" t="s">
        <v>39</v>
      </c>
      <c r="J33" s="176" t="str">
        <f>"1 - "&amp;'D. Finance'!C23</f>
        <v>1 - Less than 3% of accumulated profits</v>
      </c>
      <c r="K33" s="176" t="str">
        <f>"2 - "&amp;'D. Finance'!D23</f>
        <v>2 - Between 3 and 10% of accumulated profits</v>
      </c>
      <c r="L33" s="176" t="str">
        <f>"3 - "&amp;'D. Finance'!E23</f>
        <v>3 - Between 10 and 15% of accumulated profits</v>
      </c>
      <c r="M33" s="176" t="str">
        <f>"4 - "&amp;'D. Finance'!F23</f>
        <v>4 - Between 15 and 25% of accumulated profits</v>
      </c>
      <c r="N33" s="176" t="str">
        <f>"5 - "&amp;'D. Finance'!G23</f>
        <v>5 - More than 25% of accumulated profits</v>
      </c>
      <c r="O33" s="176">
        <f t="shared" si="0"/>
        <v>0</v>
      </c>
      <c r="P33" s="176" t="str">
        <f>'D. Finance'!$H23</f>
        <v>no</v>
      </c>
      <c r="Q33" s="176">
        <f t="shared" si="1"/>
        <v>0</v>
      </c>
      <c r="R33" s="176" t="str">
        <f>'D. Finance'!$I23</f>
        <v>no</v>
      </c>
      <c r="S33" s="176">
        <v>0</v>
      </c>
      <c r="AF33" s="176" t="s">
        <v>345</v>
      </c>
      <c r="AG33" s="176" t="s">
        <v>346</v>
      </c>
      <c r="AH33" s="176" t="s">
        <v>347</v>
      </c>
      <c r="AI33" s="176" t="s">
        <v>348</v>
      </c>
      <c r="AJ33" s="176" t="s">
        <v>349</v>
      </c>
    </row>
    <row r="34" spans="1:36" ht="14.25" customHeight="1">
      <c r="A34" s="176" t="s">
        <v>350</v>
      </c>
      <c r="B34" s="176" t="s">
        <v>34</v>
      </c>
      <c r="C34" s="176" t="s">
        <v>351</v>
      </c>
      <c r="D34" s="176">
        <v>0</v>
      </c>
      <c r="E34" s="176" t="s">
        <v>352</v>
      </c>
      <c r="F34" s="176" t="str">
        <f>C34&amp;":"&amp;" "&amp;'E. Strategy'!A22</f>
        <v>E1: Is the object of the patent to secure position held in existing markets?</v>
      </c>
      <c r="G34" s="176" t="str">
        <f>'E. Strategy'!B22</f>
        <v>Patents can be used to secure the right to produce or sell a product or service in the markets you know. Clusters of patents can be accumulated which, by acting as barriers, make it particularly difficult for competitors to penetrate the market.</v>
      </c>
      <c r="H34" s="177" t="s">
        <v>354</v>
      </c>
      <c r="I34" s="176" t="s">
        <v>39</v>
      </c>
      <c r="J34" s="176" t="str">
        <f>"1 - "&amp;'E. Strategy'!C22</f>
        <v>1 - No</v>
      </c>
      <c r="K34" s="176" t="str">
        <f>"2 - "&amp;'E. Strategy'!D22</f>
        <v>2 - To a minor degree</v>
      </c>
      <c r="L34" s="176" t="str">
        <f>"3 - "&amp;'E. Strategy'!E22</f>
        <v>3 - To some degree</v>
      </c>
      <c r="M34" s="176" t="str">
        <f>"4 - "&amp;'E. Strategy'!F22</f>
        <v>4 - To a large degree</v>
      </c>
      <c r="N34" s="176" t="str">
        <f>"5 - "&amp;'E. Strategy'!G22</f>
        <v>5 - To a very large degree</v>
      </c>
      <c r="O34" s="176">
        <f t="shared" si="0"/>
        <v>0</v>
      </c>
      <c r="P34" s="176" t="str">
        <f>'E. Strategy'!$H22</f>
        <v>no</v>
      </c>
      <c r="Q34" s="176">
        <f t="shared" si="1"/>
        <v>0</v>
      </c>
      <c r="R34" s="176" t="str">
        <f>'E. Strategy'!$I22</f>
        <v>no</v>
      </c>
      <c r="S34" s="176">
        <v>0</v>
      </c>
      <c r="AF34" s="176" t="s">
        <v>355</v>
      </c>
      <c r="AG34" s="176" t="s">
        <v>356</v>
      </c>
      <c r="AH34" s="176" t="s">
        <v>357</v>
      </c>
      <c r="AI34" s="176" t="s">
        <v>358</v>
      </c>
      <c r="AJ34" s="176" t="s">
        <v>359</v>
      </c>
    </row>
    <row r="35" spans="1:36" ht="14.25" customHeight="1">
      <c r="A35" s="176" t="s">
        <v>360</v>
      </c>
      <c r="B35" s="176" t="s">
        <v>34</v>
      </c>
      <c r="C35" s="176" t="s">
        <v>361</v>
      </c>
      <c r="D35" s="176">
        <v>0</v>
      </c>
      <c r="E35" s="176" t="s">
        <v>362</v>
      </c>
      <c r="F35" s="176" t="str">
        <f>C35&amp;":"&amp;" "&amp;'E. Strategy'!A23</f>
        <v>E2: Is the object of the patent to win new markets?</v>
      </c>
      <c r="G35" s="176" t="str">
        <f>'E. Strategy'!B23</f>
        <v>Patents can play a part in ensuring the right to invade and conquer new markets. Clusters of patents can be accumulated/amassed which, by acting as barriers, make it particularly difficult for competitors to penetrate the market.</v>
      </c>
      <c r="H35" s="177" t="s">
        <v>364</v>
      </c>
      <c r="I35" s="176" t="s">
        <v>39</v>
      </c>
      <c r="J35" s="176" t="str">
        <f>"1 - "&amp;'E. Strategy'!C23</f>
        <v>1 - No</v>
      </c>
      <c r="K35" s="176" t="str">
        <f>"2 - "&amp;'E. Strategy'!D23</f>
        <v>2 - To a minor degree</v>
      </c>
      <c r="L35" s="176" t="str">
        <f>"3 - "&amp;'E. Strategy'!E23</f>
        <v>3 - To some degree</v>
      </c>
      <c r="M35" s="176" t="str">
        <f>"4 - "&amp;'E. Strategy'!F23</f>
        <v>4 - To a large degree</v>
      </c>
      <c r="N35" s="176" t="str">
        <f>"5 - "&amp;'E. Strategy'!G23</f>
        <v>5 - To a very large degree</v>
      </c>
      <c r="O35" s="176">
        <f t="shared" si="0"/>
        <v>0</v>
      </c>
      <c r="P35" s="176" t="str">
        <f>'E. Strategy'!$H23</f>
        <v>no</v>
      </c>
      <c r="Q35" s="176">
        <f t="shared" si="1"/>
        <v>0</v>
      </c>
      <c r="R35" s="176" t="str">
        <f>'E. Strategy'!$I23</f>
        <v>no</v>
      </c>
      <c r="S35" s="176">
        <v>0</v>
      </c>
      <c r="AF35" s="176" t="s">
        <v>355</v>
      </c>
      <c r="AG35" s="176" t="s">
        <v>356</v>
      </c>
      <c r="AH35" s="176" t="s">
        <v>357</v>
      </c>
      <c r="AI35" s="176" t="s">
        <v>358</v>
      </c>
      <c r="AJ35" s="176" t="s">
        <v>359</v>
      </c>
    </row>
    <row r="36" spans="1:36" ht="14.25" customHeight="1">
      <c r="A36" s="176" t="s">
        <v>365</v>
      </c>
      <c r="B36" s="176" t="s">
        <v>34</v>
      </c>
      <c r="C36" s="176" t="s">
        <v>366</v>
      </c>
      <c r="D36" s="176">
        <v>0</v>
      </c>
      <c r="E36" s="176" t="s">
        <v>367</v>
      </c>
      <c r="F36" s="176" t="str">
        <f>C36&amp;":"&amp;" "&amp;'E. Strategy'!A24</f>
        <v>E3: Is the object of the patent part of an image-building process?</v>
      </c>
      <c r="G36" s="176" t="str">
        <f>'E. Strategy'!B24</f>
        <v>Patents can be used to demonstrate that a company is innovative, for example, and a forerunner in technological development - or they can be used for some other form of image building.</v>
      </c>
      <c r="H36" s="177" t="s">
        <v>369</v>
      </c>
      <c r="I36" s="176" t="s">
        <v>39</v>
      </c>
      <c r="J36" s="176" t="str">
        <f>"1 - "&amp;'E. Strategy'!C24</f>
        <v>1 - No</v>
      </c>
      <c r="K36" s="176" t="str">
        <f>"2 - "&amp;'E. Strategy'!D24</f>
        <v>2 - To a minor degree</v>
      </c>
      <c r="L36" s="176" t="str">
        <f>"3 - "&amp;'E. Strategy'!E24</f>
        <v>3 - To some degree</v>
      </c>
      <c r="M36" s="176" t="str">
        <f>"4 - "&amp;'E. Strategy'!F24</f>
        <v>4 - To a large degree</v>
      </c>
      <c r="N36" s="176" t="str">
        <f>"5 - "&amp;'E. Strategy'!G24</f>
        <v>5 - To a very large degree</v>
      </c>
      <c r="O36" s="176">
        <f t="shared" si="0"/>
        <v>0</v>
      </c>
      <c r="P36" s="176" t="str">
        <f>'E. Strategy'!$H24</f>
        <v>no</v>
      </c>
      <c r="Q36" s="176">
        <f t="shared" si="1"/>
        <v>0</v>
      </c>
      <c r="R36" s="176" t="str">
        <f>'E. Strategy'!$I24</f>
        <v>no</v>
      </c>
      <c r="S36" s="176">
        <v>0</v>
      </c>
      <c r="AF36" s="176" t="s">
        <v>355</v>
      </c>
      <c r="AG36" s="176" t="s">
        <v>356</v>
      </c>
      <c r="AH36" s="176" t="s">
        <v>357</v>
      </c>
      <c r="AI36" s="176" t="s">
        <v>358</v>
      </c>
      <c r="AJ36" s="176" t="s">
        <v>359</v>
      </c>
    </row>
    <row r="37" spans="1:36" ht="14.25" customHeight="1">
      <c r="A37" s="176" t="s">
        <v>370</v>
      </c>
      <c r="B37" s="176" t="s">
        <v>34</v>
      </c>
      <c r="C37" s="176" t="s">
        <v>371</v>
      </c>
      <c r="D37" s="176">
        <v>0</v>
      </c>
      <c r="E37" s="176" t="s">
        <v>372</v>
      </c>
      <c r="F37" s="176" t="str">
        <f>C37&amp;":"&amp;" "&amp;'E. Strategy'!A25</f>
        <v>E4: Is the object of the patent to ensure "freedom to operate" - to ensure the space for your own development activities?</v>
      </c>
      <c r="G37" s="176" t="str">
        <f>'E. Strategy'!B25</f>
        <v>Patents can be used as elbow room for the company's future technological development so that access to subsequent utilisation in the market is ensured. It is important to be ahead of your competitors in recognising the potential in a technological area.</v>
      </c>
      <c r="H37" s="177" t="s">
        <v>374</v>
      </c>
      <c r="I37" s="176" t="s">
        <v>39</v>
      </c>
      <c r="J37" s="176" t="str">
        <f>"1 - "&amp;'E. Strategy'!C25</f>
        <v>1 - No</v>
      </c>
      <c r="K37" s="176" t="str">
        <f>"2 - "&amp;'E. Strategy'!D25</f>
        <v>2 - To a minor degree</v>
      </c>
      <c r="L37" s="176" t="str">
        <f>"3 - "&amp;'E. Strategy'!E25</f>
        <v>3 - To some degree</v>
      </c>
      <c r="M37" s="176" t="str">
        <f>"4 - "&amp;'E. Strategy'!F25</f>
        <v>4 - To a large degree</v>
      </c>
      <c r="N37" s="176" t="str">
        <f>"5 - "&amp;'E. Strategy'!G25</f>
        <v>5 - To a very large degree</v>
      </c>
      <c r="O37" s="176">
        <f t="shared" si="0"/>
        <v>0</v>
      </c>
      <c r="P37" s="176" t="str">
        <f>'E. Strategy'!$H25</f>
        <v>no</v>
      </c>
      <c r="Q37" s="176">
        <f t="shared" si="1"/>
        <v>0</v>
      </c>
      <c r="R37" s="176" t="str">
        <f>'E. Strategy'!$I25</f>
        <v>no</v>
      </c>
      <c r="S37" s="176">
        <v>0</v>
      </c>
      <c r="AF37" s="176" t="s">
        <v>355</v>
      </c>
      <c r="AG37" s="176" t="s">
        <v>356</v>
      </c>
      <c r="AH37" s="176" t="s">
        <v>357</v>
      </c>
      <c r="AI37" s="176" t="s">
        <v>358</v>
      </c>
      <c r="AJ37" s="176" t="s">
        <v>359</v>
      </c>
    </row>
    <row r="38" spans="1:36" ht="14.25" customHeight="1">
      <c r="A38" s="176" t="s">
        <v>375</v>
      </c>
      <c r="B38" s="176" t="s">
        <v>34</v>
      </c>
      <c r="C38" s="176" t="s">
        <v>376</v>
      </c>
      <c r="D38" s="176">
        <v>0</v>
      </c>
      <c r="E38" s="176" t="s">
        <v>377</v>
      </c>
      <c r="F38" s="176" t="str">
        <f>C38&amp;":"&amp;" "&amp;'E. Strategy'!A26</f>
        <v>E5: Is the object of the patent to restrict competitive development?</v>
      </c>
      <c r="G38" s="176" t="str">
        <f>'E. Strategy'!B26</f>
        <v>Patents can be used to capture areas of technology. This will obstruct future competitive development and competitive access to operate in given markets. If there are already a number of patents within the area in question, it will be extremely difficult for the competitor to develop his own products.</v>
      </c>
      <c r="H38" s="177" t="s">
        <v>379</v>
      </c>
      <c r="I38" s="176" t="s">
        <v>39</v>
      </c>
      <c r="J38" s="176" t="str">
        <f>"1 - "&amp;'E. Strategy'!C26</f>
        <v>1 - No</v>
      </c>
      <c r="K38" s="176" t="str">
        <f>"2 - "&amp;'E. Strategy'!D26</f>
        <v>2 - To a minor degree</v>
      </c>
      <c r="L38" s="176" t="str">
        <f>"3 - "&amp;'E. Strategy'!E26</f>
        <v>3 - To some degree</v>
      </c>
      <c r="M38" s="176" t="str">
        <f>"4 - "&amp;'E. Strategy'!F26</f>
        <v>4 - To a large degree</v>
      </c>
      <c r="N38" s="176" t="str">
        <f>"5 - "&amp;'E. Strategy'!G26</f>
        <v>5 - To a very large degree</v>
      </c>
      <c r="O38" s="176">
        <f t="shared" si="0"/>
        <v>0</v>
      </c>
      <c r="P38" s="176" t="str">
        <f>'E. Strategy'!$H26</f>
        <v>no</v>
      </c>
      <c r="Q38" s="176">
        <f t="shared" si="1"/>
        <v>0</v>
      </c>
      <c r="R38" s="176" t="str">
        <f>'E. Strategy'!$I26</f>
        <v>no</v>
      </c>
      <c r="S38" s="176">
        <v>0</v>
      </c>
      <c r="AF38" s="176" t="s">
        <v>355</v>
      </c>
      <c r="AG38" s="176" t="s">
        <v>356</v>
      </c>
      <c r="AH38" s="176" t="s">
        <v>357</v>
      </c>
      <c r="AI38" s="176" t="s">
        <v>358</v>
      </c>
      <c r="AJ38" s="176" t="s">
        <v>359</v>
      </c>
    </row>
    <row r="39" spans="1:36" ht="14.25" customHeight="1">
      <c r="A39" s="176" t="s">
        <v>380</v>
      </c>
      <c r="B39" s="176" t="s">
        <v>34</v>
      </c>
      <c r="C39" s="176" t="s">
        <v>381</v>
      </c>
      <c r="D39" s="176">
        <v>0</v>
      </c>
      <c r="E39" s="176" t="s">
        <v>382</v>
      </c>
      <c r="F39" s="176" t="str">
        <f>C39&amp;":"&amp;" "&amp;'E. Strategy'!A27</f>
        <v>E6: Does the company use the patent for licence or sales agreements?</v>
      </c>
      <c r="G39" s="176" t="str">
        <f>'E. Strategy'!B27</f>
        <v>Patents can form the basis for establishing licence or sales agreements for technological knowledge, or they can be an instrument in cross-licensing agreements.</v>
      </c>
      <c r="H39" s="177" t="s">
        <v>384</v>
      </c>
      <c r="I39" s="176" t="s">
        <v>39</v>
      </c>
      <c r="J39" s="176" t="str">
        <f>"1 - "&amp;'E. Strategy'!C27</f>
        <v>1 - No</v>
      </c>
      <c r="K39" s="176" t="str">
        <f>"2 - "&amp;'E. Strategy'!D27</f>
        <v>2 - To a minor degree</v>
      </c>
      <c r="L39" s="176" t="str">
        <f>"3 - "&amp;'E. Strategy'!E27</f>
        <v>3 - To some degree</v>
      </c>
      <c r="M39" s="176" t="str">
        <f>"4 - "&amp;'E. Strategy'!F27</f>
        <v>4 - To a large degree</v>
      </c>
      <c r="N39" s="176" t="str">
        <f>"5 - "&amp;'E. Strategy'!G27</f>
        <v>5 - To a very large degree</v>
      </c>
      <c r="O39" s="176">
        <f t="shared" si="0"/>
        <v>0</v>
      </c>
      <c r="P39" s="176" t="str">
        <f>'E. Strategy'!$H27</f>
        <v>no</v>
      </c>
      <c r="Q39" s="176">
        <f t="shared" si="1"/>
        <v>0</v>
      </c>
      <c r="R39" s="176" t="str">
        <f>'E. Strategy'!$I27</f>
        <v>no</v>
      </c>
      <c r="S39" s="176">
        <v>0</v>
      </c>
      <c r="AF39" s="176" t="s">
        <v>355</v>
      </c>
      <c r="AG39" s="176" t="s">
        <v>356</v>
      </c>
      <c r="AH39" s="176" t="s">
        <v>357</v>
      </c>
      <c r="AI39" s="176" t="s">
        <v>358</v>
      </c>
      <c r="AJ39" s="176" t="s">
        <v>359</v>
      </c>
    </row>
    <row r="40" spans="1:36" ht="14.25" customHeight="1">
      <c r="A40" s="176" t="s">
        <v>385</v>
      </c>
      <c r="B40" s="176" t="s">
        <v>34</v>
      </c>
      <c r="C40" s="176" t="s">
        <v>386</v>
      </c>
      <c r="D40" s="176">
        <v>0</v>
      </c>
      <c r="E40" s="176" t="s">
        <v>387</v>
      </c>
      <c r="F40" s="176" t="str">
        <f>C40&amp;":"&amp;" "&amp;'E. Strategy'!A28</f>
        <v>E7: Does the patent form part of the company's core-technology areas?</v>
      </c>
      <c r="G40" s="176" t="str">
        <f>'E. Strategy'!B28</f>
        <v>A patent can be part of one or more of the company's core-technology areas, either independently or in connection with other company patents.</v>
      </c>
      <c r="H40" s="177" t="s">
        <v>389</v>
      </c>
      <c r="I40" s="176" t="s">
        <v>39</v>
      </c>
      <c r="J40" s="176" t="str">
        <f>"1 - "&amp;'E. Strategy'!C28</f>
        <v>1 - No</v>
      </c>
      <c r="K40" s="176" t="str">
        <f>"2 - "&amp;'E. Strategy'!D28</f>
        <v>2 - To a minor degree</v>
      </c>
      <c r="L40" s="176" t="str">
        <f>"3 - "&amp;'E. Strategy'!E28</f>
        <v>3 - To some degree</v>
      </c>
      <c r="M40" s="176" t="str">
        <f>"4 - "&amp;'E. Strategy'!F28</f>
        <v>4 - To a large degree</v>
      </c>
      <c r="N40" s="176" t="str">
        <f>"5 - "&amp;'E. Strategy'!G28</f>
        <v>5 - To a very large degree</v>
      </c>
      <c r="O40" s="176">
        <f t="shared" si="0"/>
        <v>0</v>
      </c>
      <c r="P40" s="176" t="str">
        <f>'E. Strategy'!$H28</f>
        <v>no</v>
      </c>
      <c r="Q40" s="176">
        <f t="shared" si="1"/>
        <v>0</v>
      </c>
      <c r="R40" s="176" t="str">
        <f>'E. Strategy'!$I28</f>
        <v>no</v>
      </c>
      <c r="S40" s="176">
        <v>0</v>
      </c>
      <c r="AF40" s="176" t="s">
        <v>355</v>
      </c>
      <c r="AG40" s="176" t="s">
        <v>356</v>
      </c>
      <c r="AH40" s="176" t="s">
        <v>357</v>
      </c>
      <c r="AI40" s="176" t="s">
        <v>358</v>
      </c>
      <c r="AJ40" s="176" t="s">
        <v>359</v>
      </c>
    </row>
    <row r="41" spans="1:36" ht="14.25" customHeight="1">
      <c r="A41" s="176" t="s">
        <v>390</v>
      </c>
      <c r="B41" s="176" t="s">
        <v>34</v>
      </c>
      <c r="C41" s="176" t="s">
        <v>391</v>
      </c>
      <c r="D41" s="176">
        <v>0</v>
      </c>
      <c r="E41" s="176" t="s">
        <v>392</v>
      </c>
      <c r="F41" s="176" t="str">
        <f>C41&amp;":"&amp;" "&amp;'E. Strategy'!A29</f>
        <v>E8: Is there alignment between the patent and the company's business strategy?</v>
      </c>
      <c r="G41" s="176" t="str">
        <f>'E. Strategy'!B29</f>
        <v>There are various ways in which a patent can contribute to the company's business strategy - or vice versa, so that a particular patent field benefits from the support of the business strategy.</v>
      </c>
      <c r="H41" s="177" t="s">
        <v>394</v>
      </c>
      <c r="I41" s="176" t="s">
        <v>39</v>
      </c>
      <c r="J41" s="176" t="str">
        <f>"1 - "&amp;'E. Strategy'!C29</f>
        <v>1 - No</v>
      </c>
      <c r="K41" s="176" t="str">
        <f>"2 - "&amp;'E. Strategy'!D29</f>
        <v>2 - To a minor degree</v>
      </c>
      <c r="L41" s="176" t="str">
        <f>"3 - "&amp;'E. Strategy'!E29</f>
        <v>3 - To some degree</v>
      </c>
      <c r="M41" s="176" t="str">
        <f>"4 - "&amp;'E. Strategy'!F29</f>
        <v>4 - To a large degree</v>
      </c>
      <c r="N41" s="176" t="str">
        <f>"5 - "&amp;'E. Strategy'!G29</f>
        <v>5 - To a very large degree</v>
      </c>
      <c r="O41" s="176">
        <f t="shared" si="0"/>
        <v>0</v>
      </c>
      <c r="P41" s="176" t="str">
        <f>'E. Strategy'!$H29</f>
        <v>no</v>
      </c>
      <c r="Q41" s="176">
        <f t="shared" si="1"/>
        <v>0</v>
      </c>
      <c r="R41" s="176" t="str">
        <f>'E. Strategy'!$I29</f>
        <v>no</v>
      </c>
      <c r="S41" s="176">
        <v>0</v>
      </c>
      <c r="AF41" s="176" t="s">
        <v>355</v>
      </c>
      <c r="AG41" s="176" t="s">
        <v>356</v>
      </c>
      <c r="AH41" s="176" t="s">
        <v>357</v>
      </c>
      <c r="AI41" s="176" t="s">
        <v>358</v>
      </c>
      <c r="AJ41" s="176" t="s">
        <v>359</v>
      </c>
    </row>
    <row r="42" spans="1:36" ht="14.25" customHeight="1"/>
    <row r="43" spans="1:36" ht="14.25" customHeight="1" thickBot="1">
      <c r="Z43" t="s">
        <v>542</v>
      </c>
    </row>
    <row r="44" spans="1:36" ht="14.25" customHeight="1" thickBot="1">
      <c r="Z44" s="44" t="s">
        <v>543</v>
      </c>
    </row>
    <row r="45" spans="1:36" ht="14.25" customHeight="1" thickBot="1">
      <c r="Z45" t="s">
        <v>544</v>
      </c>
    </row>
    <row r="46" spans="1:36" ht="14.25" customHeight="1" thickBot="1">
      <c r="Z46" s="44" t="s">
        <v>545</v>
      </c>
    </row>
    <row r="47" spans="1:36" ht="14.25" customHeight="1"/>
    <row r="48" spans="1:3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WSZcCq2KO7ais37QYiCeUrjTrCJjYkq8BzlCzqdqvD96t64fnjFs7vwXkhdMhSSAj5IIbMkc+aVprNPv4JsWtg==" saltValue="dOYHEMj/rV0A1SCKbgU37g==" spinCount="100000" sheet="1" objects="1" scenarios="1" selectLockedCells="1" selectUnlockedCells="1"/>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5"/>
  </sheetPr>
  <dimension ref="A1:AA1000"/>
  <sheetViews>
    <sheetView zoomScaleNormal="100" workbookViewId="0">
      <pane xSplit="2" topLeftCell="D1" activePane="topRight" state="frozen"/>
      <selection pane="topRight" activeCell="E2" sqref="E2"/>
      <selection activeCell="D14" sqref="D14"/>
    </sheetView>
  </sheetViews>
  <sheetFormatPr defaultColWidth="14.42578125" defaultRowHeight="15" customHeight="1"/>
  <cols>
    <col min="1" max="1" width="99.28515625" customWidth="1"/>
    <col min="2" max="2" width="32.7109375" customWidth="1"/>
    <col min="3" max="3" width="36.28515625" bestFit="1" customWidth="1"/>
    <col min="4" max="4" width="36.28515625" customWidth="1"/>
    <col min="5" max="11" width="36.28515625" bestFit="1" customWidth="1"/>
    <col min="12" max="12" width="37.28515625" bestFit="1" customWidth="1"/>
    <col min="13" max="13" width="35.42578125" customWidth="1"/>
    <col min="14" max="27" width="38.28515625" hidden="1" customWidth="1"/>
    <col min="28" max="28" width="14.42578125" customWidth="1"/>
  </cols>
  <sheetData>
    <row r="1" spans="1:27" ht="14.25" customHeight="1" thickBot="1">
      <c r="A1" s="30" t="s">
        <v>546</v>
      </c>
      <c r="B1" s="31" t="s">
        <v>6</v>
      </c>
      <c r="C1" s="45" t="str">
        <f>'A. Legal status'!C$1</f>
        <v>Patent 1</v>
      </c>
      <c r="D1" s="45" t="str">
        <f>'A. Legal status'!D$1</f>
        <v>Patent 2</v>
      </c>
      <c r="E1" s="45" t="str">
        <f>'A. Legal status'!E$1</f>
        <v>Patent 3</v>
      </c>
      <c r="F1" s="45" t="str">
        <f>'A. Legal status'!F$1</f>
        <v>Patent 4</v>
      </c>
      <c r="G1" s="45" t="str">
        <f>'A. Legal status'!G$1</f>
        <v>Patent 5</v>
      </c>
      <c r="H1" s="45" t="str">
        <f>'A. Legal status'!H$1</f>
        <v>Patent 6</v>
      </c>
      <c r="I1" s="45" t="str">
        <f>'A. Legal status'!I$1</f>
        <v>Patent 7</v>
      </c>
      <c r="J1" s="45" t="str">
        <f>'A. Legal status'!J$1</f>
        <v>Patent 8</v>
      </c>
      <c r="K1" s="45" t="str">
        <f>'A. Legal status'!K$1</f>
        <v>Patent 9</v>
      </c>
      <c r="L1" s="45" t="str">
        <f>'A. Legal status'!L$1</f>
        <v>Patent 10</v>
      </c>
      <c r="M1" s="45" t="str">
        <f>'A. Legal status'!M$1</f>
        <v>Patent 11</v>
      </c>
      <c r="N1" s="45" t="str">
        <f>'A. Legal status'!N$1</f>
        <v>Patent 12</v>
      </c>
      <c r="O1" s="45" t="str">
        <f>'A. Legal status'!O$1</f>
        <v>Patent 13</v>
      </c>
      <c r="P1" s="45" t="str">
        <f>'A. Legal status'!P$1</f>
        <v>Patent 14</v>
      </c>
      <c r="Q1" s="45" t="str">
        <f>'A. Legal status'!Q$1</f>
        <v>Patent 15</v>
      </c>
      <c r="R1" s="45" t="str">
        <f>'A. Legal status'!R$1</f>
        <v>Patent 16</v>
      </c>
      <c r="S1" s="45" t="str">
        <f>'A. Legal status'!S$1</f>
        <v>Patent 17</v>
      </c>
      <c r="T1" s="45" t="str">
        <f>'A. Legal status'!T$1</f>
        <v>Patent 18</v>
      </c>
      <c r="U1" s="45" t="str">
        <f>'A. Legal status'!U$1</f>
        <v>Patent 19</v>
      </c>
      <c r="V1" s="45" t="str">
        <f>'A. Legal status'!V$1</f>
        <v>Patent 20</v>
      </c>
      <c r="W1" s="45" t="str">
        <f>'A. Legal status'!W$1</f>
        <v>Patent 21</v>
      </c>
      <c r="X1" s="45" t="str">
        <f>'A. Legal status'!X$1</f>
        <v>Patent 22</v>
      </c>
      <c r="Y1" s="45" t="str">
        <f>'A. Legal status'!Y$1</f>
        <v>Patent 23</v>
      </c>
      <c r="Z1" s="45" t="str">
        <f>'A. Legal status'!Z$1</f>
        <v>Patent 24</v>
      </c>
      <c r="AA1" s="45" t="str">
        <f>'A. Legal status'!AA$1</f>
        <v>Patent 25</v>
      </c>
    </row>
    <row r="2" spans="1:27" ht="14.25" customHeight="1" thickTop="1" thickBot="1">
      <c r="A2" s="26" t="str">
        <f>IF('Original questions and answers'!AL28=0,'Adapted questions and answers'!F28,'Adapted questions and answers'!F28&amp;" (ADAPTED)")</f>
        <v>D1: Can the existing business area output in the relevant market be maintained without utilising the patented technology?</v>
      </c>
      <c r="B2" s="36" t="s">
        <v>295</v>
      </c>
      <c r="C2" s="63">
        <v>0.25</v>
      </c>
      <c r="D2" s="63">
        <v>1</v>
      </c>
      <c r="E2" s="63"/>
      <c r="F2" s="63"/>
      <c r="G2" s="63"/>
      <c r="H2" s="63"/>
      <c r="I2" s="63"/>
      <c r="J2" s="63"/>
      <c r="K2" s="63"/>
      <c r="L2" s="63"/>
      <c r="M2" s="63"/>
      <c r="N2" s="63"/>
      <c r="O2" s="63"/>
      <c r="P2" s="63"/>
      <c r="Q2" s="63"/>
      <c r="R2" s="63"/>
      <c r="S2" s="63"/>
      <c r="T2" s="63"/>
      <c r="U2" s="63"/>
      <c r="V2" s="63"/>
      <c r="W2" s="63"/>
      <c r="X2" s="63"/>
      <c r="Y2" s="63"/>
      <c r="Z2" s="63"/>
      <c r="AA2" s="63"/>
    </row>
    <row r="3" spans="1:27" ht="14.25" customHeight="1" thickTop="1" thickBot="1">
      <c r="A3" s="26" t="str">
        <f>IF('Original questions and answers'!AL29=0,'Adapted questions and answers'!F29,'Adapted questions and answers'!F29&amp;" (ADAPTED)")</f>
        <v>D2: What are the necessary future development costs?</v>
      </c>
      <c r="B3" s="36" t="s">
        <v>305</v>
      </c>
      <c r="C3" s="63">
        <v>0.15</v>
      </c>
      <c r="D3" s="63">
        <v>0.15</v>
      </c>
      <c r="E3" s="63"/>
      <c r="F3" s="63"/>
      <c r="G3" s="63"/>
      <c r="H3" s="63"/>
      <c r="I3" s="63"/>
      <c r="J3" s="63"/>
      <c r="K3" s="63"/>
      <c r="L3" s="63"/>
      <c r="M3" s="63"/>
      <c r="N3" s="63"/>
      <c r="O3" s="63"/>
      <c r="P3" s="63"/>
      <c r="Q3" s="63"/>
      <c r="R3" s="63"/>
      <c r="S3" s="63"/>
      <c r="T3" s="63"/>
      <c r="U3" s="63"/>
      <c r="V3" s="63"/>
      <c r="W3" s="63"/>
      <c r="X3" s="63"/>
      <c r="Y3" s="63"/>
      <c r="Z3" s="63"/>
      <c r="AA3" s="63"/>
    </row>
    <row r="4" spans="1:27" ht="14.25" customHeight="1" thickTop="1" thickBot="1">
      <c r="A4" s="26" t="str">
        <f>IF('Original questions and answers'!AL30=0,'Adapted questions and answers'!F30,'Adapted questions and answers'!F30&amp;" (ADAPTED)")</f>
        <v>D3: What is the index for cost of production when implementing the patented technology?</v>
      </c>
      <c r="B4" s="36" t="s">
        <v>313</v>
      </c>
      <c r="C4" s="63">
        <v>1</v>
      </c>
      <c r="D4" s="63">
        <v>1</v>
      </c>
      <c r="E4" s="63"/>
      <c r="F4" s="63"/>
      <c r="G4" s="63"/>
      <c r="H4" s="63"/>
      <c r="I4" s="63"/>
      <c r="J4" s="63"/>
      <c r="K4" s="63"/>
      <c r="L4" s="63"/>
      <c r="M4" s="63"/>
      <c r="N4" s="63"/>
      <c r="O4" s="63"/>
      <c r="P4" s="63"/>
      <c r="Q4" s="63"/>
      <c r="R4" s="63"/>
      <c r="S4" s="63"/>
      <c r="T4" s="63"/>
      <c r="U4" s="63"/>
      <c r="V4" s="63"/>
      <c r="W4" s="63"/>
      <c r="X4" s="63"/>
      <c r="Y4" s="63"/>
      <c r="Z4" s="63"/>
      <c r="AA4" s="63"/>
    </row>
    <row r="5" spans="1:27" ht="14.25" customHeight="1" thickTop="1" thickBot="1">
      <c r="A5" s="26" t="str">
        <f>IF('Original questions and answers'!AL31=0,'Adapted questions and answers'!F31,'Adapted questions and answers'!F31&amp;" (ADAPTED)")</f>
        <v>D4: What investment is necessary for production equipment?</v>
      </c>
      <c r="B5" s="36" t="s">
        <v>323</v>
      </c>
      <c r="C5" s="63">
        <v>1</v>
      </c>
      <c r="D5" s="63">
        <v>0.7</v>
      </c>
      <c r="E5" s="63"/>
      <c r="F5" s="63"/>
      <c r="G5" s="63"/>
      <c r="H5" s="63"/>
      <c r="I5" s="63"/>
      <c r="J5" s="63"/>
      <c r="K5" s="63"/>
      <c r="L5" s="63"/>
      <c r="M5" s="63"/>
      <c r="N5" s="63"/>
      <c r="O5" s="63"/>
      <c r="P5" s="63"/>
      <c r="Q5" s="63"/>
      <c r="R5" s="63"/>
      <c r="S5" s="63"/>
      <c r="T5" s="63"/>
      <c r="U5" s="63"/>
      <c r="V5" s="63"/>
      <c r="W5" s="63"/>
      <c r="X5" s="63"/>
      <c r="Y5" s="63"/>
      <c r="Z5" s="63"/>
      <c r="AA5" s="63"/>
    </row>
    <row r="6" spans="1:27" ht="14.25" customHeight="1" thickTop="1" thickBot="1">
      <c r="A6" s="26" t="str">
        <f>IF('Original questions and answers'!AL32=0,'Adapted questions and answers'!F32,'Adapted questions and answers'!F32&amp;" (ADAPTED)")</f>
        <v>D5: Does the company have the financial capacity to cover patent renewal fees in the relevant markets?</v>
      </c>
      <c r="B6" s="36" t="s">
        <v>333</v>
      </c>
      <c r="C6" s="66" t="s">
        <v>547</v>
      </c>
      <c r="D6" s="66" t="s">
        <v>547</v>
      </c>
      <c r="E6" s="66" t="s">
        <v>39</v>
      </c>
      <c r="F6" s="66" t="s">
        <v>39</v>
      </c>
      <c r="G6" s="66" t="s">
        <v>39</v>
      </c>
      <c r="H6" s="66" t="s">
        <v>39</v>
      </c>
      <c r="I6" s="66" t="s">
        <v>39</v>
      </c>
      <c r="J6" s="66" t="s">
        <v>39</v>
      </c>
      <c r="K6" s="66" t="s">
        <v>39</v>
      </c>
      <c r="L6" s="66" t="s">
        <v>39</v>
      </c>
      <c r="M6" s="66" t="s">
        <v>39</v>
      </c>
      <c r="N6" s="66" t="s">
        <v>39</v>
      </c>
      <c r="O6" s="66" t="s">
        <v>39</v>
      </c>
      <c r="P6" s="66" t="s">
        <v>39</v>
      </c>
      <c r="Q6" s="66" t="s">
        <v>39</v>
      </c>
      <c r="R6" s="66" t="s">
        <v>39</v>
      </c>
      <c r="S6" s="66" t="s">
        <v>39</v>
      </c>
      <c r="T6" s="66" t="s">
        <v>39</v>
      </c>
      <c r="U6" s="66" t="s">
        <v>39</v>
      </c>
      <c r="V6" s="66" t="s">
        <v>39</v>
      </c>
      <c r="W6" s="66" t="s">
        <v>39</v>
      </c>
      <c r="X6" s="66" t="s">
        <v>39</v>
      </c>
      <c r="Y6" s="66" t="s">
        <v>39</v>
      </c>
      <c r="Z6" s="66" t="s">
        <v>39</v>
      </c>
      <c r="AA6" s="66" t="s">
        <v>39</v>
      </c>
    </row>
    <row r="7" spans="1:27" ht="14.25" customHeight="1">
      <c r="A7" s="26" t="str">
        <f>IF('Original questions and answers'!AL33=0,'Adapted questions and answers'!F33,'Adapted questions and answers'!F33&amp;" (ADAPTED)")</f>
        <v>D6: What is the patented technology`s contribution to company profits?</v>
      </c>
      <c r="B7" s="36" t="s">
        <v>343</v>
      </c>
      <c r="C7" s="59" t="s">
        <v>548</v>
      </c>
      <c r="D7" s="59" t="s">
        <v>549</v>
      </c>
      <c r="E7" s="59" t="s">
        <v>39</v>
      </c>
      <c r="F7" s="59" t="s">
        <v>39</v>
      </c>
      <c r="G7" s="59" t="s">
        <v>39</v>
      </c>
      <c r="H7" s="59" t="s">
        <v>39</v>
      </c>
      <c r="I7" s="59" t="s">
        <v>39</v>
      </c>
      <c r="J7" s="59" t="s">
        <v>39</v>
      </c>
      <c r="K7" s="59" t="s">
        <v>39</v>
      </c>
      <c r="L7" s="59" t="s">
        <v>39</v>
      </c>
      <c r="M7" s="59" t="s">
        <v>39</v>
      </c>
      <c r="N7" s="59" t="s">
        <v>39</v>
      </c>
      <c r="O7" s="59" t="s">
        <v>39</v>
      </c>
      <c r="P7" s="59" t="s">
        <v>39</v>
      </c>
      <c r="Q7" s="59" t="s">
        <v>39</v>
      </c>
      <c r="R7" s="59" t="s">
        <v>39</v>
      </c>
      <c r="S7" s="59" t="s">
        <v>39</v>
      </c>
      <c r="T7" s="59" t="s">
        <v>39</v>
      </c>
      <c r="U7" s="59" t="s">
        <v>39</v>
      </c>
      <c r="V7" s="59" t="s">
        <v>39</v>
      </c>
      <c r="W7" s="59" t="s">
        <v>39</v>
      </c>
      <c r="X7" s="59" t="s">
        <v>39</v>
      </c>
      <c r="Y7" s="59" t="s">
        <v>39</v>
      </c>
      <c r="Z7" s="59" t="s">
        <v>39</v>
      </c>
      <c r="AA7" s="59" t="s">
        <v>39</v>
      </c>
    </row>
    <row r="8" spans="1:27" ht="14.25" customHeight="1"/>
    <row r="9" spans="1:27" ht="14.25" customHeight="1">
      <c r="A9" s="222" t="s">
        <v>476</v>
      </c>
      <c r="B9" s="223"/>
      <c r="C9" s="11" t="str">
        <f>"Enter comment relating to "&amp;C1&amp;" below:"</f>
        <v>Enter comment relating to Patent 1 below:</v>
      </c>
      <c r="D9" s="11" t="str">
        <f t="shared" ref="D9:AA9" si="0">"Enter comment relating to "&amp;D1&amp;" below:"</f>
        <v>Enter comment relating to Patent 2 below:</v>
      </c>
      <c r="E9" s="11" t="str">
        <f t="shared" si="0"/>
        <v>Enter comment relating to Patent 3 below:</v>
      </c>
      <c r="F9" s="11" t="str">
        <f t="shared" si="0"/>
        <v>Enter comment relating to Patent 4 below:</v>
      </c>
      <c r="G9" s="11" t="str">
        <f t="shared" si="0"/>
        <v>Enter comment relating to Patent 5 below:</v>
      </c>
      <c r="H9" s="11" t="str">
        <f t="shared" si="0"/>
        <v>Enter comment relating to Patent 6 below:</v>
      </c>
      <c r="I9" s="11" t="str">
        <f t="shared" si="0"/>
        <v>Enter comment relating to Patent 7 below:</v>
      </c>
      <c r="J9" s="11" t="str">
        <f t="shared" si="0"/>
        <v>Enter comment relating to Patent 8 below:</v>
      </c>
      <c r="K9" s="11" t="str">
        <f t="shared" si="0"/>
        <v>Enter comment relating to Patent 9 below:</v>
      </c>
      <c r="L9" s="11" t="str">
        <f t="shared" si="0"/>
        <v>Enter comment relating to Patent 10 below:</v>
      </c>
      <c r="M9" s="11" t="str">
        <f t="shared" si="0"/>
        <v>Enter comment relating to Patent 11 below:</v>
      </c>
      <c r="N9" s="11" t="str">
        <f t="shared" si="0"/>
        <v>Enter comment relating to Patent 12 below:</v>
      </c>
      <c r="O9" s="11" t="str">
        <f t="shared" si="0"/>
        <v>Enter comment relating to Patent 13 below:</v>
      </c>
      <c r="P9" s="11" t="str">
        <f t="shared" si="0"/>
        <v>Enter comment relating to Patent 14 below:</v>
      </c>
      <c r="Q9" s="11" t="str">
        <f t="shared" si="0"/>
        <v>Enter comment relating to Patent 15 below:</v>
      </c>
      <c r="R9" s="11" t="str">
        <f t="shared" si="0"/>
        <v>Enter comment relating to Patent 16 below:</v>
      </c>
      <c r="S9" s="11" t="str">
        <f t="shared" si="0"/>
        <v>Enter comment relating to Patent 17 below:</v>
      </c>
      <c r="T9" s="11" t="str">
        <f t="shared" si="0"/>
        <v>Enter comment relating to Patent 18 below:</v>
      </c>
      <c r="U9" s="11" t="str">
        <f t="shared" si="0"/>
        <v>Enter comment relating to Patent 19 below:</v>
      </c>
      <c r="V9" s="11" t="str">
        <f t="shared" si="0"/>
        <v>Enter comment relating to Patent 20 below:</v>
      </c>
      <c r="W9" s="11" t="str">
        <f t="shared" si="0"/>
        <v>Enter comment relating to Patent 21 below:</v>
      </c>
      <c r="X9" s="11" t="str">
        <f t="shared" si="0"/>
        <v>Enter comment relating to Patent 22 below:</v>
      </c>
      <c r="Y9" s="11" t="str">
        <f t="shared" si="0"/>
        <v>Enter comment relating to Patent 23 below:</v>
      </c>
      <c r="Z9" s="11" t="str">
        <f t="shared" si="0"/>
        <v>Enter comment relating to Patent 24 below:</v>
      </c>
      <c r="AA9" s="12" t="str">
        <f t="shared" si="0"/>
        <v>Enter comment relating to Patent 25 below:</v>
      </c>
    </row>
    <row r="10" spans="1:27" ht="14.45">
      <c r="A10" s="217" t="str">
        <f>A2</f>
        <v>D1: Can the existing business area output in the relevant market be maintained without utilising the patented technology?</v>
      </c>
      <c r="B10" s="218"/>
      <c r="C10" s="126"/>
      <c r="D10" s="179"/>
      <c r="E10" s="179"/>
      <c r="F10" s="127"/>
      <c r="G10" s="127"/>
      <c r="H10" s="127"/>
      <c r="I10" s="127"/>
      <c r="J10" s="127"/>
      <c r="K10" s="127"/>
      <c r="L10" s="127"/>
      <c r="M10" s="127"/>
      <c r="N10" s="127"/>
      <c r="O10" s="127"/>
      <c r="P10" s="127"/>
      <c r="Q10" s="127"/>
      <c r="R10" s="127"/>
      <c r="S10" s="127"/>
      <c r="T10" s="127"/>
      <c r="U10" s="127"/>
      <c r="V10" s="127"/>
      <c r="W10" s="127"/>
      <c r="X10" s="127"/>
      <c r="Y10" s="127"/>
      <c r="Z10" s="127"/>
      <c r="AA10" s="127"/>
    </row>
    <row r="11" spans="1:27" ht="14.45">
      <c r="A11" s="217" t="str">
        <f t="shared" ref="A11:A15" si="1">A3</f>
        <v>D2: What are the necessary future development costs?</v>
      </c>
      <c r="B11" s="218"/>
      <c r="C11" s="126"/>
      <c r="D11" s="126"/>
      <c r="E11" s="179"/>
      <c r="F11" s="127"/>
      <c r="G11" s="127"/>
      <c r="H11" s="127"/>
      <c r="I11" s="127"/>
      <c r="J11" s="127"/>
      <c r="K11" s="127"/>
      <c r="L11" s="127"/>
      <c r="M11" s="127"/>
      <c r="N11" s="127"/>
      <c r="O11" s="127"/>
      <c r="P11" s="127"/>
      <c r="Q11" s="127"/>
      <c r="R11" s="127"/>
      <c r="S11" s="127"/>
      <c r="T11" s="127"/>
      <c r="U11" s="127"/>
      <c r="V11" s="127"/>
      <c r="W11" s="127"/>
      <c r="X11" s="127"/>
      <c r="Y11" s="127"/>
      <c r="Z11" s="127"/>
      <c r="AA11" s="127"/>
    </row>
    <row r="12" spans="1:27" ht="14.45">
      <c r="A12" s="217" t="str">
        <f t="shared" si="1"/>
        <v>D3: What is the index for cost of production when implementing the patented technology?</v>
      </c>
      <c r="B12" s="218"/>
      <c r="C12" s="126"/>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row>
    <row r="13" spans="1:27" ht="14.45">
      <c r="A13" s="217" t="str">
        <f t="shared" si="1"/>
        <v>D4: What investment is necessary for production equipment?</v>
      </c>
      <c r="B13" s="218"/>
      <c r="C13" s="126"/>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7" ht="14.45">
      <c r="A14" s="217" t="str">
        <f t="shared" si="1"/>
        <v>D5: Does the company have the financial capacity to cover patent renewal fees in the relevant markets?</v>
      </c>
      <c r="B14" s="218"/>
      <c r="C14" s="126"/>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row>
    <row r="15" spans="1:27" ht="14.45">
      <c r="A15" s="217" t="str">
        <f t="shared" si="1"/>
        <v>D6: What is the patented technology`s contribution to company profits?</v>
      </c>
      <c r="B15" s="218"/>
      <c r="C15" s="126"/>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row>
    <row r="16" spans="1:27" ht="14.25" customHeight="1"/>
    <row r="17" spans="1:27" ht="14.25" customHeight="1" thickBot="1">
      <c r="A17" s="17" t="s">
        <v>479</v>
      </c>
      <c r="B17" s="17" t="s">
        <v>6</v>
      </c>
      <c r="C17" s="16" t="s">
        <v>480</v>
      </c>
      <c r="D17" s="16" t="s">
        <v>481</v>
      </c>
      <c r="E17" s="16" t="s">
        <v>482</v>
      </c>
      <c r="F17" s="16" t="s">
        <v>483</v>
      </c>
      <c r="G17" s="16" t="s">
        <v>484</v>
      </c>
      <c r="H17" s="16" t="s">
        <v>485</v>
      </c>
      <c r="I17" s="16" t="s">
        <v>486</v>
      </c>
      <c r="J17" s="16" t="s">
        <v>509</v>
      </c>
      <c r="K17" s="16" t="s">
        <v>510</v>
      </c>
      <c r="L17" s="16" t="s">
        <v>528</v>
      </c>
      <c r="M17" s="16" t="s">
        <v>529</v>
      </c>
    </row>
    <row r="18" spans="1:27" ht="14.25" customHeight="1" thickTop="1" thickBot="1">
      <c r="A18" s="19" t="s">
        <v>294</v>
      </c>
      <c r="B18" s="23" t="s">
        <v>295</v>
      </c>
      <c r="C18" s="188" t="str">
        <f>'Adapted questions and answers'!Z28*100&amp;"% of business output can be maintained without the patented technology ["&amp;'Adapted questions and answers'!Z28&amp;"]"</f>
        <v>100% of business output can be maintained without the patented technology [1]</v>
      </c>
      <c r="D18" s="189" t="str">
        <f>'Adapted questions and answers'!AA28*100&amp;"% ["&amp;'Adapted questions and answers'!AA28&amp;"]"</f>
        <v>75% [0,75]</v>
      </c>
      <c r="E18" s="190" t="str">
        <f>'Adapted questions and answers'!AB28*100&amp;"% ["&amp;'Adapted questions and answers'!AB28&amp;"]"</f>
        <v>50% [0,5]</v>
      </c>
      <c r="F18" s="191" t="str">
        <f>'Adapted questions and answers'!AC28*100&amp;"% ["&amp;'Adapted questions and answers'!AC28&amp;"]"</f>
        <v>25% [0,25]</v>
      </c>
      <c r="G18" s="161" t="str">
        <f>'Adapted questions and answers'!AD28*100&amp;"% ["&amp;'Adapted questions and answers'!AD28&amp;"]"</f>
        <v>0% [0]</v>
      </c>
      <c r="H18" s="138" t="s">
        <v>488</v>
      </c>
      <c r="I18" s="182" t="s">
        <v>488</v>
      </c>
      <c r="J18" s="53">
        <v>0</v>
      </c>
      <c r="K18" s="53">
        <v>1</v>
      </c>
      <c r="L18" s="57">
        <f>MIN(2:2)</f>
        <v>0.25</v>
      </c>
      <c r="M18" s="57">
        <f>MAX(2:2)</f>
        <v>1</v>
      </c>
    </row>
    <row r="19" spans="1:27" ht="14.25" customHeight="1" thickTop="1" thickBot="1">
      <c r="A19" s="19" t="s">
        <v>304</v>
      </c>
      <c r="B19" s="23" t="s">
        <v>305</v>
      </c>
      <c r="C19" s="188" t="str">
        <f>"Extremely high investment ("&amp;'Adapted questions and answers'!Z29*100&amp;"% of business area turnover) ["&amp;'Adapted questions and answers'!Z29&amp;"]"</f>
        <v>Extremely high investment (30% of business area turnover) [0,3]</v>
      </c>
      <c r="D19" s="189" t="str">
        <f>"Very high ("&amp;'Adapted questions and answers'!AA29*100&amp;"%) ["&amp;'Adapted questions and answers'!AA29&amp;"]"</f>
        <v>Very high (15%) [0,15]</v>
      </c>
      <c r="E19" s="190" t="str">
        <f>"High ("&amp;'Adapted questions and answers'!AB29*100&amp;"%) ["&amp;'Adapted questions and answers'!AB29&amp;"]"</f>
        <v>High (8%) [0,08]</v>
      </c>
      <c r="F19" s="191" t="str">
        <f>"Medium ("&amp;'Adapted questions and answers'!AC29*100&amp;"%) ["&amp;'Adapted questions and answers'!AC29&amp;"]"</f>
        <v>Medium (2,5%) [0,025]</v>
      </c>
      <c r="G19" s="161" t="str">
        <f>"Low ("&amp;'Adapted questions and answers'!AD29*100&amp;"%) ["&amp;'Adapted questions and answers'!AD29&amp;"]"</f>
        <v>Low (0,5%) [0,005]</v>
      </c>
      <c r="H19" s="138" t="s">
        <v>487</v>
      </c>
      <c r="I19" s="182" t="s">
        <v>488</v>
      </c>
      <c r="J19" s="53">
        <v>5.0000000000000001E-3</v>
      </c>
      <c r="K19" s="53">
        <v>0.3</v>
      </c>
      <c r="L19" s="57">
        <f t="shared" ref="L19:L21" si="2">MIN(3:3)</f>
        <v>0.15</v>
      </c>
      <c r="M19" s="57">
        <f t="shared" ref="M19:M21" si="3">MAX(3:3)</f>
        <v>0.15</v>
      </c>
    </row>
    <row r="20" spans="1:27" ht="14.25" customHeight="1" thickTop="1" thickBot="1">
      <c r="A20" s="19" t="s">
        <v>312</v>
      </c>
      <c r="B20" s="23" t="s">
        <v>313</v>
      </c>
      <c r="C20" s="188" t="str">
        <f>IF('Adapted questions and answers'!Z30&gt;1,'Adapted questions and answers'!Z30*100-100&amp;"% increase due to use of the patented technology ["&amp;'Adapted questions and answers'!Z30&amp;"]",IF('Adapted questions and answers'!Z30=1,"No increase or decrease [1]",-'Adapted questions and answers'!Z30*100+100&amp;"% decrease due to use of the patented technology ["&amp;'Adapted questions and answers'!Z30&amp;"]"))</f>
        <v>30% increase due to use of the patented technology [1,3]</v>
      </c>
      <c r="D20" s="189" t="str">
        <f>IF('Adapted questions and answers'!AA30&gt;1,'Adapted questions and answers'!AA30*100-100&amp;"% increase due to use of the patented technology ["&amp;'Adapted questions and answers'!AA30&amp;"]",IF('Adapted questions and answers'!AA30=1,"No increase or decrease [1]",-'Adapted questions and answers'!AA30*100+100&amp;"% decrease due to use of the patented technology ["&amp;'Adapted questions and answers'!AA30&amp;"]"))</f>
        <v>15% increase due to use of the patented technology [1,15]</v>
      </c>
      <c r="E20" s="190" t="str">
        <f>IF('Adapted questions and answers'!AB30&gt;1,'Adapted questions and answers'!AB30*100-100&amp;"% increase due to use of the patented technology ["&amp;'Adapted questions and answers'!AB30&amp;"]",IF('Adapted questions and answers'!AB30=1,"No increase or decrease [1]",-'Adapted questions and answers'!AB30*100+100&amp;"% decrease due to use of the patented technology ["&amp;'Adapted questions and answers'!AB30&amp;"]"))</f>
        <v>No increase or decrease [1]</v>
      </c>
      <c r="F20" s="191" t="str">
        <f>IF('Adapted questions and answers'!AC30&gt;1,'Adapted questions and answers'!AC30*100-100&amp;"% increase due to use of the patented technology ["&amp;'Adapted questions and answers'!AC30&amp;"]",IF('Adapted questions and answers'!AC30=1,"No increase or decrease [1]",-'Adapted questions and answers'!AC30*100+100&amp;"% decrease due to use of the patented technology ["&amp;'Adapted questions and answers'!AC30&amp;"]"))</f>
        <v>15% decrease due to use of the patented technology [0,85]</v>
      </c>
      <c r="G20" s="52" t="str">
        <f>IF('Adapted questions and answers'!AD30&gt;1,'Adapted questions and answers'!AD30*100-100&amp;"% increase due to use of the patented technology ["&amp;'Adapted questions and answers'!AD30&amp;"]",IF('Adapted questions and answers'!AD30=1,"No increase or decrease [1]",-'Adapted questions and answers'!AD30*100+100&amp;"% decrease due to use of the patented technology ["&amp;'Adapted questions and answers'!AD30&amp;"]"))</f>
        <v>30% decrease due to use of the patented technology [0,7]</v>
      </c>
      <c r="H20" s="138" t="s">
        <v>487</v>
      </c>
      <c r="I20" s="182" t="s">
        <v>487</v>
      </c>
      <c r="J20" s="53">
        <v>0.7</v>
      </c>
      <c r="K20" s="53">
        <v>1.3</v>
      </c>
      <c r="L20" s="57">
        <f t="shared" si="2"/>
        <v>1</v>
      </c>
      <c r="M20" s="57">
        <f t="shared" si="3"/>
        <v>1</v>
      </c>
    </row>
    <row r="21" spans="1:27" ht="14.25" customHeight="1" thickTop="1" thickBot="1">
      <c r="A21" s="19" t="s">
        <v>322</v>
      </c>
      <c r="B21" s="23" t="s">
        <v>323</v>
      </c>
      <c r="C21" s="188" t="str">
        <f>IF('Adapted questions and answers'!Z31=1,"100% of present investment intensity - investment-neutral [1]",'Adapted questions and answers'!Z31*100&amp;"% of present investment intensity ["&amp;'Adapted questions and answers'!Z31&amp;"]")</f>
        <v>120% of present investment intensity [1,2]</v>
      </c>
      <c r="D21" s="189" t="str">
        <f>IF('Adapted questions and answers'!AA31=1,"100% of present investment intensity - investment-neutral [1]",'Adapted questions and answers'!AA31*100&amp;"% of present investment intensity ["&amp;'Adapted questions and answers'!AA31&amp;"]")</f>
        <v>110% of present investment intensity [1,1]</v>
      </c>
      <c r="E21" s="190" t="str">
        <f>IF('Adapted questions and answers'!AB31=1,"100% of present investment intensity - investment-neutral [1]",'Adapted questions and answers'!AB31*100&amp;"% of present investment intensity ["&amp;'Adapted questions and answers'!AB31&amp;"]")</f>
        <v>100% of present investment intensity - investment-neutral [1]</v>
      </c>
      <c r="F21" s="191" t="str">
        <f>IF('Adapted questions and answers'!AC31=1,"100% of present investment intensity - investment-neutral [1]",'Adapted questions and answers'!AC31*100&amp;"% of present investment intensity ["&amp;'Adapted questions and answers'!AC31&amp;"]")</f>
        <v>70% of present investment intensity [0,7]</v>
      </c>
      <c r="G21" s="161" t="str">
        <f>IF('Adapted questions and answers'!AD31=1,"100% of present investment intensity - investment-neutral [1]",'Adapted questions and answers'!AD31*100&amp;"% of present investment intensity ["&amp;'Adapted questions and answers'!AD31&amp;"]")</f>
        <v>50% of present investment intensity [0,5]</v>
      </c>
      <c r="H21" s="138" t="s">
        <v>487</v>
      </c>
      <c r="I21" s="182" t="s">
        <v>488</v>
      </c>
      <c r="J21" s="53">
        <v>0.5</v>
      </c>
      <c r="K21" s="53">
        <v>1.2</v>
      </c>
      <c r="L21" s="57">
        <f t="shared" si="2"/>
        <v>0.7</v>
      </c>
      <c r="M21" s="57">
        <f t="shared" si="3"/>
        <v>1</v>
      </c>
    </row>
    <row r="22" spans="1:27" ht="14.25" customHeight="1" thickTop="1">
      <c r="A22" s="19" t="s">
        <v>332</v>
      </c>
      <c r="B22" s="23" t="s">
        <v>333</v>
      </c>
      <c r="C22" s="188" t="s">
        <v>335</v>
      </c>
      <c r="D22" s="189" t="s">
        <v>336</v>
      </c>
      <c r="E22" s="190" t="s">
        <v>337</v>
      </c>
      <c r="F22" s="191" t="s">
        <v>338</v>
      </c>
      <c r="G22" s="162" t="s">
        <v>339</v>
      </c>
      <c r="H22" s="138" t="s">
        <v>487</v>
      </c>
      <c r="I22" s="182" t="s">
        <v>488</v>
      </c>
    </row>
    <row r="23" spans="1:27" ht="14.25" customHeight="1">
      <c r="A23" s="19" t="s">
        <v>342</v>
      </c>
      <c r="B23" s="23" t="s">
        <v>343</v>
      </c>
      <c r="C23" s="188" t="s">
        <v>345</v>
      </c>
      <c r="D23" s="189" t="s">
        <v>346</v>
      </c>
      <c r="E23" s="190" t="s">
        <v>347</v>
      </c>
      <c r="F23" s="191" t="s">
        <v>348</v>
      </c>
      <c r="G23" s="162" t="s">
        <v>349</v>
      </c>
      <c r="H23" s="138" t="s">
        <v>488</v>
      </c>
      <c r="I23" s="182" t="s">
        <v>488</v>
      </c>
    </row>
    <row r="24" spans="1:27" ht="14.25" customHeight="1" thickBot="1"/>
    <row r="25" spans="1:27" ht="14.25" customHeight="1" thickBot="1">
      <c r="A25" s="186" t="s">
        <v>489</v>
      </c>
      <c r="B25" s="186"/>
      <c r="C25" s="98"/>
      <c r="D25" s="97"/>
      <c r="E25" s="97"/>
      <c r="F25" s="97"/>
      <c r="G25" s="97"/>
      <c r="H25" s="97"/>
      <c r="I25" s="97"/>
      <c r="J25" s="97"/>
      <c r="K25" s="97"/>
      <c r="L25" s="97"/>
      <c r="M25" s="97"/>
      <c r="N25" s="97"/>
      <c r="O25" s="97"/>
      <c r="P25" s="97"/>
      <c r="Q25" s="97"/>
      <c r="R25" s="97"/>
      <c r="S25" s="97"/>
      <c r="T25" s="97"/>
      <c r="U25" s="97"/>
      <c r="V25" s="97"/>
      <c r="W25" s="97"/>
      <c r="X25" s="97"/>
      <c r="Y25" s="97"/>
      <c r="Z25" s="97"/>
      <c r="AA25" s="97"/>
    </row>
    <row r="26" spans="1:27" ht="14.25" customHeight="1"/>
    <row r="27" spans="1:27" ht="14.25" customHeight="1">
      <c r="A27" s="176" t="s">
        <v>490</v>
      </c>
    </row>
    <row r="28" spans="1:27" ht="14.25" customHeight="1"/>
    <row r="29" spans="1:27" ht="14.25" customHeight="1">
      <c r="A29" s="129" t="s">
        <v>491</v>
      </c>
      <c r="B29" s="130" t="s">
        <v>550</v>
      </c>
    </row>
    <row r="30" spans="1:27" ht="14.25" customHeight="1">
      <c r="A30" s="131" t="s">
        <v>514</v>
      </c>
      <c r="B30" s="132" t="s">
        <v>551</v>
      </c>
    </row>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gF1fdXu9Ip3ZtZBnIZ7VUleyy0nZ2S8mRGN3EyqSMIUtu3oIYBJaPCSjqS0YphTK3Bg5l2G3d5iKzUyF3VEKWw==" saltValue="+14vLs2btJnxqqI8LcDtAg==" spinCount="100000" sheet="1" formatCells="0" formatColumns="0" formatRows="0"/>
  <protectedRanges>
    <protectedRange sqref="J18:K21" name="numerical entry"/>
    <protectedRange sqref="C25:AA25" name="date"/>
    <protectedRange sqref="A18:G23" name="Adaptations"/>
    <protectedRange sqref="C10:AA15" name="Comments"/>
  </protectedRanges>
  <mergeCells count="7">
    <mergeCell ref="A15:B15"/>
    <mergeCell ref="A9:B9"/>
    <mergeCell ref="A10:B10"/>
    <mergeCell ref="A11:B11"/>
    <mergeCell ref="A12:B12"/>
    <mergeCell ref="A13:B13"/>
    <mergeCell ref="A14:B14"/>
  </mergeCells>
  <conditionalFormatting sqref="A2:B8">
    <cfRule type="containsText" dxfId="126" priority="38" operator="containsText" text="(ADAPTED)">
      <formula>NOT(ISERROR(SEARCH("(ADAPTED)",A2)))</formula>
    </cfRule>
  </conditionalFormatting>
  <conditionalFormatting sqref="B18:B23">
    <cfRule type="containsText" dxfId="125" priority="30" operator="containsText" text="(ADAPTED)">
      <formula>NOT(ISERROR(SEARCH("(ADAPTED)",B18)))</formula>
    </cfRule>
  </conditionalFormatting>
  <conditionalFormatting sqref="L18:L21">
    <cfRule type="expression" dxfId="124" priority="9">
      <formula>$L18&lt;$J18</formula>
    </cfRule>
  </conditionalFormatting>
  <conditionalFormatting sqref="M18:M21">
    <cfRule type="expression" dxfId="123" priority="8">
      <formula>$M18&gt;$K18</formula>
    </cfRule>
  </conditionalFormatting>
  <conditionalFormatting sqref="C2:AA5">
    <cfRule type="containsBlanks" dxfId="122" priority="5">
      <formula>LEN(TRIM(C2))=0</formula>
    </cfRule>
    <cfRule type="cellIs" dxfId="121" priority="6" stopIfTrue="1" operator="lessThan">
      <formula>$J18</formula>
    </cfRule>
    <cfRule type="cellIs" dxfId="120" priority="7" stopIfTrue="1" operator="greaterThan">
      <formula>$K18</formula>
    </cfRule>
  </conditionalFormatting>
  <conditionalFormatting sqref="A9:B15">
    <cfRule type="containsText" dxfId="119" priority="1" operator="containsText" text="(ADAPTED)">
      <formula>NOT(ISERROR(SEARCH("(ADAPTED)",A9)))</formula>
    </cfRule>
  </conditionalFormatting>
  <dataValidations xWindow="1602" yWindow="443" count="4">
    <dataValidation type="decimal" allowBlank="1" showInputMessage="1" showErrorMessage="1" errorTitle="Data input error" error="The data input is not within the minumum and maximum specified below. " promptTitle="Please enter a percentage" prompt="Values should be between the minimum and maximum specified below. If necessary please adjust those values." sqref="C2:AA2" xr:uid="{EBF0A40F-079A-4A70-822C-A5AFFECB17B8}">
      <formula1>$J$18</formula1>
      <formula2>$K$18</formula2>
    </dataValidation>
    <dataValidation type="decimal" allowBlank="1" showInputMessage="1" showErrorMessage="1" errorTitle="Data input error" error="The data input is not within the minumum and maximum specified below. " promptTitle="Please enter a percentage" prompt="Values should be between the minimum and maximum specified below. If necessary please adjust those values." sqref="C3:AA5" xr:uid="{94169125-61C0-4E3A-AD47-777F015E63DC}">
      <formula1>$J19</formula1>
      <formula2>$K19</formula2>
    </dataValidation>
    <dataValidation type="list" allowBlank="1" showInputMessage="1" showErrorMessage="1" promptTitle="Risk factor" prompt="Please select whether this assessment factor is a risk factor or not" sqref="H18:H23" xr:uid="{DE76DD1F-A3A3-4110-BB92-770B851E7C7C}">
      <formula1>"yes,no"</formula1>
    </dataValidation>
    <dataValidation type="list" allowBlank="1" showInputMessage="1" showErrorMessage="1" promptTitle="Opportunity factor" prompt="Please select whether this assessment factor is an opportunity factor or not" sqref="I18:I23" xr:uid="{3704964B-A70E-453B-ADD1-8DB2C446FCB0}">
      <formula1>"yes,no"</formula1>
    </dataValidation>
  </dataValidations>
  <hyperlinks>
    <hyperlink ref="A29" location="'E. Strategy'!A1" display="Next category" xr:uid="{8602C1D9-B59F-487C-9BD1-5346DA039767}"/>
    <hyperlink ref="B29" location="'E. Strategy'!A1" display="-&gt; E. Strategy" xr:uid="{CF49A899-87BB-470B-B54F-887E3B6288C3}"/>
    <hyperlink ref="A30" location="'C. Market conditions'!A1" display="Previous category" xr:uid="{0E8F5D49-8752-4D65-A17F-66B33B414683}"/>
    <hyperlink ref="B30" location="'C. Market conditions'!A1" display="&lt;- C. Market conditions" xr:uid="{69714744-152F-4B4E-A1E2-DEA4921B1FD7}"/>
  </hyperlinks>
  <pageMargins left="0.70866141732283472" right="0.70866141732283472" top="0.74803149606299213" bottom="0.74803149606299213" header="0" footer="0"/>
  <pageSetup paperSize="9" scale="95" fitToWidth="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9" id="{00000000-000E-0000-0500-000007000000}">
            <xm:f>Points!C42=5</xm:f>
            <x14:dxf>
              <font>
                <color rgb="FFFFFFFF"/>
              </font>
              <fill>
                <patternFill>
                  <bgColor theme="5" tint="-0.24994659260841701"/>
                </patternFill>
              </fill>
            </x14:dxf>
          </x14:cfRule>
          <x14:cfRule type="expression" priority="20" id="{00000000-000E-0000-0500-000008000000}">
            <xm:f>Points!C42=4</xm:f>
            <x14:dxf>
              <fill>
                <patternFill>
                  <bgColor theme="5" tint="0.39994506668294322"/>
                </patternFill>
              </fill>
            </x14:dxf>
          </x14:cfRule>
          <x14:cfRule type="expression" priority="21" id="{00000000-000E-0000-0500-000009000000}">
            <xm:f>Points!C42=3</xm:f>
            <x14:dxf>
              <fill>
                <patternFill>
                  <bgColor theme="5" tint="0.59996337778862885"/>
                </patternFill>
              </fill>
            </x14:dxf>
          </x14:cfRule>
          <x14:cfRule type="expression" priority="22" id="{00000000-000E-0000-0500-00000A000000}">
            <xm:f>Points!C42=2</xm:f>
            <x14:dxf>
              <fill>
                <patternFill>
                  <bgColor theme="5" tint="0.79998168889431442"/>
                </patternFill>
              </fill>
            </x14:dxf>
          </x14:cfRule>
          <x14:cfRule type="expression" priority="23" id="{00000000-000E-0000-0500-00000B000000}">
            <xm:f>Points!C42=1</xm:f>
            <x14:dxf>
              <fill>
                <patternFill patternType="none">
                  <bgColor auto="1"/>
                </patternFill>
              </fill>
            </x14:dxf>
          </x14:cfRule>
          <xm:sqref>C2:AA7</xm:sqref>
        </x14:conditionalFormatting>
        <x14:conditionalFormatting xmlns:xm="http://schemas.microsoft.com/office/excel/2006/main">
          <x14:cfRule type="containsText" priority="24" operator="containsText" id="{EEF08AAE-A462-47A1-981C-44E59CA1FBDD}">
            <xm:f>NOT(ISERROR(SEARCH("Select answer",C2)))</xm:f>
            <xm:f>"Select answer"</xm:f>
            <x14:dxf>
              <font>
                <color theme="3" tint="0.39994506668294322"/>
              </font>
              <fill>
                <patternFill patternType="solid">
                  <bgColor theme="0" tint="0.79998168889431442"/>
                </patternFill>
              </fill>
            </x14:dxf>
          </x14:cfRule>
          <xm:sqref>C2:AA7</xm:sqref>
        </x14:conditionalFormatting>
        <x14:conditionalFormatting xmlns:xm="http://schemas.microsoft.com/office/excel/2006/main">
          <x14:cfRule type="expression" priority="4" id="{19B85531-7E68-4BE1-BBF6-9EB12FF06894}">
            <xm:f>'Original questions and answers'!AE28=1</xm:f>
            <x14:dxf>
              <fill>
                <patternFill>
                  <bgColor theme="6" tint="0.59996337778862885"/>
                </patternFill>
              </fill>
            </x14:dxf>
          </x14:cfRule>
          <xm:sqref>A18:B23</xm:sqref>
        </x14:conditionalFormatting>
        <x14:conditionalFormatting xmlns:xm="http://schemas.microsoft.com/office/excel/2006/main">
          <x14:cfRule type="expression" priority="3" id="{31B9F1D2-7B75-48E1-8F77-A1336F128505}">
            <xm:f>'Original questions and answers'!AG28=1</xm:f>
            <x14:dxf>
              <font>
                <b val="0"/>
                <i/>
              </font>
            </x14:dxf>
          </x14:cfRule>
          <xm:sqref>C18:G23</xm:sqref>
        </x14:conditionalFormatting>
        <x14:conditionalFormatting xmlns:xm="http://schemas.microsoft.com/office/excel/2006/main">
          <x14:cfRule type="expression" priority="2" id="{6E62B553-AD39-4B5F-B835-DE071F751B5F}">
            <xm:f>'Original questions and answers'!AM28=1</xm:f>
            <x14:dxf>
              <fill>
                <patternFill>
                  <bgColor theme="6" tint="0.59996337778862885"/>
                </patternFill>
              </fill>
            </x14:dxf>
          </x14:cfRule>
          <xm:sqref>H18:I23</xm:sqref>
        </x14:conditionalFormatting>
      </x14:conditionalFormattings>
    </ext>
    <ext xmlns:x14="http://schemas.microsoft.com/office/spreadsheetml/2009/9/main" uri="{CCE6A557-97BC-4b89-ADB6-D9C93CAAB3DF}">
      <x14:dataValidations xmlns:xm="http://schemas.microsoft.com/office/excel/2006/main" xWindow="1602" yWindow="443" count="1">
        <x14:dataValidation type="list" showErrorMessage="1" xr:uid="{00000000-0002-0000-0600-000000000000}">
          <x14:formula1>
            <xm:f>'Adapted questions and answers'!$I32:$N32</xm:f>
          </x14:formula1>
          <xm:sqref>C6:AA7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716688F12A479CA7C71A39C945D8" ma:contentTypeVersion="19" ma:contentTypeDescription="Create a new document." ma:contentTypeScope="" ma:versionID="1846b5f8e11df4b32bc8564b8730124c">
  <xsd:schema xmlns:xsd="http://www.w3.org/2001/XMLSchema" xmlns:xs="http://www.w3.org/2001/XMLSchema" xmlns:p="http://schemas.microsoft.com/office/2006/metadata/properties" xmlns:ns2="c0c84f08-15ea-4771-a980-723657512d0e" xmlns:ns3="07a253f2-708c-4532-a342-319d6abff4ab" targetNamespace="http://schemas.microsoft.com/office/2006/metadata/properties" ma:root="true" ma:fieldsID="951049061e8e4f55fc7e349c234e7ee1" ns2:_="" ns3:_="">
    <xsd:import namespace="c0c84f08-15ea-4771-a980-723657512d0e"/>
    <xsd:import namespace="07a253f2-708c-4532-a342-319d6abff4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Erledigt"/>
                <xsd:element ref="ns2:Bearbeite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84f08-15ea-4771-a980-723657512d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Erledigt" ma:index="23" ma:displayName="Erledigt" ma:default="0" ma:format="Dropdown" ma:internalName="Erledigt">
      <xsd:simpleType>
        <xsd:restriction base="dms:Boolean"/>
      </xsd:simpleType>
    </xsd:element>
    <xsd:element name="Bearbeitet" ma:index="24" nillable="true" ma:displayName="Bearbeitet" ma:default="1" ma:format="Dropdown" ma:internalName="Bearbeitet">
      <xsd:simpleType>
        <xsd:restriction base="dms:Boolea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a253f2-708c-4532-a342-319d6abff4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24d5d75-ca03-49d6-9583-b366885333e5}" ma:internalName="TaxCatchAll" ma:showField="CatchAllData" ma:web="07a253f2-708c-4532-a342-319d6abff4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rledigt xmlns="c0c84f08-15ea-4771-a980-723657512d0e">false</Erledigt>
    <TaxCatchAll xmlns="07a253f2-708c-4532-a342-319d6abff4ab" xsi:nil="true"/>
    <lcf76f155ced4ddcb4097134ff3c332f xmlns="c0c84f08-15ea-4771-a980-723657512d0e">
      <Terms xmlns="http://schemas.microsoft.com/office/infopath/2007/PartnerControls"/>
    </lcf76f155ced4ddcb4097134ff3c332f>
    <Bearbeitet xmlns="c0c84f08-15ea-4771-a980-723657512d0e">true</Bearbeitet>
  </documentManagement>
</p:properties>
</file>

<file path=customXml/itemProps1.xml><?xml version="1.0" encoding="utf-8"?>
<ds:datastoreItem xmlns:ds="http://schemas.openxmlformats.org/officeDocument/2006/customXml" ds:itemID="{726B81EE-36C2-4F5A-8E31-EACAF8DE1D8F}"/>
</file>

<file path=customXml/itemProps2.xml><?xml version="1.0" encoding="utf-8"?>
<ds:datastoreItem xmlns:ds="http://schemas.openxmlformats.org/officeDocument/2006/customXml" ds:itemID="{42972EE6-0DB9-4836-BE02-38CE5FC0621B}"/>
</file>

<file path=customXml/itemProps3.xml><?xml version="1.0" encoding="utf-8"?>
<ds:datastoreItem xmlns:ds="http://schemas.openxmlformats.org/officeDocument/2006/customXml" ds:itemID="{70250187-EEF3-4B03-8A62-144106F3841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Fonseca Dias</dc:creator>
  <cp:keywords/>
  <dc:description/>
  <cp:lastModifiedBy/>
  <cp:revision/>
  <dcterms:created xsi:type="dcterms:W3CDTF">2023-03-27T13:59:03Z</dcterms:created>
  <dcterms:modified xsi:type="dcterms:W3CDTF">2024-05-08T15:23:40Z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0x01010001A2716688F12A479CA7C71A39C945D8</vt:lpwstr>
  </property>
  <property fmtid="{D5CDD505-2E9C-101B-9397-08002B2CF9AE}" pid="3" name="MediaServiceImageTags">
    <vt:lpwstr/>
  </property>
  <property fmtid="{D5CDD505-2E9C-101B-9397-08002B2CF9AE}" pid="4" name="OtcsNodeId">
    <vt:lpwstr>17630231</vt:lpwstr>
  </property>
  <property fmtid="{D5CDD505-2E9C-101B-9397-08002B2CF9AE}" pid="5" name="OtcsNodeVersionID">
    <vt:lpwstr>1</vt:lpwstr>
  </property>
</Properties>
</file>